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S:\Rbase\Valuations\Enam\"/>
    </mc:Choice>
  </mc:AlternateContent>
  <xr:revisionPtr revIDLastSave="0" documentId="13_ncr:8001_{8ED05C4D-58DE-4F30-8AAB-403954D4D247}" xr6:coauthVersionLast="47" xr6:coauthVersionMax="47" xr10:uidLastSave="{00000000-0000-0000-0000-000000000000}"/>
  <bookViews>
    <workbookView xWindow="-120" yWindow="-120" windowWidth="20730" windowHeight="11040" tabRatio="773" activeTab="1" xr2:uid="{29DD69BF-AD26-4EB3-8870-30267BA5D9AB}"/>
  </bookViews>
  <sheets>
    <sheet name="Front Page" sheetId="43" r:id="rId1"/>
    <sheet name="All cos summary" sheetId="49" r:id="rId2"/>
    <sheet name="Airline" sheetId="78" r:id="rId3"/>
    <sheet name="Automobiles" sheetId="1" r:id="rId4"/>
    <sheet name="Automobile Components" sheetId="76" r:id="rId5"/>
    <sheet name="Automotive Retail" sheetId="77" r:id="rId6"/>
    <sheet name="Bank" sheetId="41" r:id="rId7"/>
    <sheet name="Building Products" sheetId="80" r:id="rId8"/>
    <sheet name="Capital Goods" sheetId="81" r:id="rId9"/>
    <sheet name="Chemicals" sheetId="52" r:id="rId10"/>
    <sheet name="Engineering &amp; Construction" sheetId="83" r:id="rId11"/>
    <sheet name="Construction Materials" sheetId="51" r:id="rId12"/>
    <sheet name="Consumer Discretionary" sheetId="54" r:id="rId13"/>
    <sheet name="Consumer Services" sheetId="85" r:id="rId14"/>
    <sheet name="Consumer Staples" sheetId="84" r:id="rId15"/>
    <sheet name="Electronic Manufacturing" sheetId="75" r:id="rId16"/>
    <sheet name="Energy" sheetId="86" r:id="rId17"/>
    <sheet name="Financial Exchanges &amp; Data" sheetId="87" r:id="rId18"/>
    <sheet name="Financial Services" sheetId="88" r:id="rId19"/>
    <sheet name="Financials" sheetId="74" r:id="rId20"/>
    <sheet name="Gas Utilities" sheetId="89" r:id="rId21"/>
    <sheet name="Healthcare" sheetId="90" r:id="rId22"/>
    <sheet name="Hotels" sheetId="99" r:id="rId23"/>
    <sheet name="Household Durables" sheetId="92" r:id="rId24"/>
    <sheet name="Industrial Machinery" sheetId="100" r:id="rId25"/>
    <sheet name="Insurance" sheetId="79" r:id="rId26"/>
    <sheet name="IT Services" sheetId="72" r:id="rId27"/>
    <sheet name="Materials" sheetId="94" r:id="rId28"/>
    <sheet name="Media" sheetId="59" r:id="rId29"/>
    <sheet name="Metals &amp; Mining" sheetId="68" r:id="rId30"/>
    <sheet name="Pharmaceuticals" sheetId="61" r:id="rId31"/>
    <sheet name="Real Estate" sheetId="22" r:id="rId32"/>
    <sheet name="REITs" sheetId="95" r:id="rId33"/>
    <sheet name="Telecommunication Services " sheetId="98" r:id="rId34"/>
    <sheet name="Transportation" sheetId="96" r:id="rId35"/>
    <sheet name="Utilities" sheetId="97" r:id="rId36"/>
  </sheets>
  <definedNames>
    <definedName name="_xlnm._FilterDatabase" localSheetId="1" hidden="1">'All cos summary'!$C$8:$Y$337</definedName>
    <definedName name="_xlnm._FilterDatabase" localSheetId="6" hidden="1">Bank!#REF!</definedName>
    <definedName name="_xlnm._FilterDatabase" localSheetId="18" hidden="1">'Financial Services'!#REF!</definedName>
    <definedName name="_xlnm._FilterDatabase" localSheetId="19" hidden="1">Financials!$A$9:$BR$26</definedName>
    <definedName name="_xlnm._FilterDatabase" localSheetId="25" hidden="1">Insurance!#REF!</definedName>
    <definedName name="aluminium" localSheetId="9">#REF!</definedName>
    <definedName name="aluminium" localSheetId="12">#REF!</definedName>
    <definedName name="aluminium" localSheetId="13">#REF!</definedName>
    <definedName name="aluminium" localSheetId="14">#REF!</definedName>
    <definedName name="aluminium" localSheetId="15">#REF!</definedName>
    <definedName name="aluminium" localSheetId="16">#REF!</definedName>
    <definedName name="aluminium" localSheetId="21">#REF!</definedName>
    <definedName name="aluminium" localSheetId="22">#REF!</definedName>
    <definedName name="aluminium" localSheetId="23">#REF!</definedName>
    <definedName name="aluminium" localSheetId="24">#REF!</definedName>
    <definedName name="aluminium" localSheetId="26">#REF!</definedName>
    <definedName name="aluminium" localSheetId="27">#REF!</definedName>
    <definedName name="aluminium" localSheetId="28">#REF!</definedName>
    <definedName name="aluminium" localSheetId="29">#REF!</definedName>
    <definedName name="aluminium" localSheetId="30">#REF!</definedName>
    <definedName name="aluminium">#REF!</definedName>
    <definedName name="aud" localSheetId="9">#REF!</definedName>
    <definedName name="aud" localSheetId="12">#REF!</definedName>
    <definedName name="aud" localSheetId="13">#REF!</definedName>
    <definedName name="aud" localSheetId="14">#REF!</definedName>
    <definedName name="aud" localSheetId="15">#REF!</definedName>
    <definedName name="aud" localSheetId="16">#REF!</definedName>
    <definedName name="aud" localSheetId="21">#REF!</definedName>
    <definedName name="aud" localSheetId="22">#REF!</definedName>
    <definedName name="aud" localSheetId="23">#REF!</definedName>
    <definedName name="aud" localSheetId="24">#REF!</definedName>
    <definedName name="aud" localSheetId="26">#REF!</definedName>
    <definedName name="aud" localSheetId="27">#REF!</definedName>
    <definedName name="aud" localSheetId="28">#REF!</definedName>
    <definedName name="aud" localSheetId="29">#REF!</definedName>
    <definedName name="aud" localSheetId="30">#REF!</definedName>
    <definedName name="aud">#REF!</definedName>
    <definedName name="baltic" localSheetId="9">#REF!</definedName>
    <definedName name="baltic" localSheetId="12">#REF!</definedName>
    <definedName name="baltic" localSheetId="13">#REF!</definedName>
    <definedName name="baltic" localSheetId="14">#REF!</definedName>
    <definedName name="baltic" localSheetId="15">#REF!</definedName>
    <definedName name="baltic" localSheetId="16">#REF!</definedName>
    <definedName name="baltic" localSheetId="21">#REF!</definedName>
    <definedName name="baltic" localSheetId="22">#REF!</definedName>
    <definedName name="baltic" localSheetId="23">#REF!</definedName>
    <definedName name="baltic" localSheetId="24">#REF!</definedName>
    <definedName name="baltic" localSheetId="26">#REF!</definedName>
    <definedName name="baltic" localSheetId="27">#REF!</definedName>
    <definedName name="baltic" localSheetId="28">#REF!</definedName>
    <definedName name="baltic" localSheetId="29">#REF!</definedName>
    <definedName name="baltic" localSheetId="30">#REF!</definedName>
    <definedName name="baltic">#REF!</definedName>
    <definedName name="bcrude" localSheetId="9">#REF!</definedName>
    <definedName name="bcrude" localSheetId="12">#REF!</definedName>
    <definedName name="bcrude" localSheetId="13">#REF!</definedName>
    <definedName name="bcrude" localSheetId="14">#REF!</definedName>
    <definedName name="bcrude" localSheetId="15">#REF!</definedName>
    <definedName name="bcrude" localSheetId="16">#REF!</definedName>
    <definedName name="bcrude" localSheetId="21">#REF!</definedName>
    <definedName name="bcrude" localSheetId="22">#REF!</definedName>
    <definedName name="bcrude" localSheetId="23">#REF!</definedName>
    <definedName name="bcrude" localSheetId="24">#REF!</definedName>
    <definedName name="bcrude" localSheetId="26">#REF!</definedName>
    <definedName name="bcrude" localSheetId="27">#REF!</definedName>
    <definedName name="bcrude" localSheetId="28">#REF!</definedName>
    <definedName name="bcrude" localSheetId="29">#REF!</definedName>
    <definedName name="bcrude" localSheetId="30">#REF!</definedName>
    <definedName name="bcrude">#REF!</definedName>
    <definedName name="bkcredit" localSheetId="9">#REF!</definedName>
    <definedName name="bkcredit" localSheetId="12">#REF!</definedName>
    <definedName name="bkcredit" localSheetId="13">#REF!</definedName>
    <definedName name="bkcredit" localSheetId="14">#REF!</definedName>
    <definedName name="bkcredit" localSheetId="15">#REF!</definedName>
    <definedName name="bkcredit" localSheetId="16">#REF!</definedName>
    <definedName name="bkcredit" localSheetId="21">#REF!</definedName>
    <definedName name="bkcredit" localSheetId="22">#REF!</definedName>
    <definedName name="bkcredit" localSheetId="23">#REF!</definedName>
    <definedName name="bkcredit" localSheetId="24">#REF!</definedName>
    <definedName name="bkcredit" localSheetId="26">#REF!</definedName>
    <definedName name="bkcredit" localSheetId="27">#REF!</definedName>
    <definedName name="bkcredit" localSheetId="28">#REF!</definedName>
    <definedName name="bkcredit" localSheetId="29">#REF!</definedName>
    <definedName name="bkcredit" localSheetId="30">#REF!</definedName>
    <definedName name="bkcredit">#REF!</definedName>
    <definedName name="bkdeposits" localSheetId="9">#REF!</definedName>
    <definedName name="bkdeposits" localSheetId="12">#REF!</definedName>
    <definedName name="bkdeposits" localSheetId="13">#REF!</definedName>
    <definedName name="bkdeposits" localSheetId="14">#REF!</definedName>
    <definedName name="bkdeposits" localSheetId="15">#REF!</definedName>
    <definedName name="bkdeposits" localSheetId="16">#REF!</definedName>
    <definedName name="bkdeposits" localSheetId="21">#REF!</definedName>
    <definedName name="bkdeposits" localSheetId="22">#REF!</definedName>
    <definedName name="bkdeposits" localSheetId="23">#REF!</definedName>
    <definedName name="bkdeposits" localSheetId="24">#REF!</definedName>
    <definedName name="bkdeposits" localSheetId="26">#REF!</definedName>
    <definedName name="bkdeposits" localSheetId="27">#REF!</definedName>
    <definedName name="bkdeposits" localSheetId="28">#REF!</definedName>
    <definedName name="bkdeposits" localSheetId="29">#REF!</definedName>
    <definedName name="bkdeposits" localSheetId="30">#REF!</definedName>
    <definedName name="bkdeposits">#REF!</definedName>
    <definedName name="bkrate" localSheetId="9">#REF!</definedName>
    <definedName name="bkrate" localSheetId="12">#REF!</definedName>
    <definedName name="bkrate" localSheetId="13">#REF!</definedName>
    <definedName name="bkrate" localSheetId="14">#REF!</definedName>
    <definedName name="bkrate" localSheetId="15">#REF!</definedName>
    <definedName name="bkrate" localSheetId="16">#REF!</definedName>
    <definedName name="bkrate" localSheetId="21">#REF!</definedName>
    <definedName name="bkrate" localSheetId="22">#REF!</definedName>
    <definedName name="bkrate" localSheetId="23">#REF!</definedName>
    <definedName name="bkrate" localSheetId="24">#REF!</definedName>
    <definedName name="bkrate" localSheetId="26">#REF!</definedName>
    <definedName name="bkrate" localSheetId="27">#REF!</definedName>
    <definedName name="bkrate" localSheetId="28">#REF!</definedName>
    <definedName name="bkrate" localSheetId="29">#REF!</definedName>
    <definedName name="bkrate" localSheetId="30">#REF!</definedName>
    <definedName name="bkrate">#REF!</definedName>
    <definedName name="BLPH1" hidden="1">#REF!</definedName>
    <definedName name="BLPH10" localSheetId="9" hidden="1">#REF!</definedName>
    <definedName name="BLPH10" localSheetId="12" hidden="1">#REF!</definedName>
    <definedName name="BLPH10" localSheetId="13" hidden="1">#REF!</definedName>
    <definedName name="BLPH10" localSheetId="14" hidden="1">#REF!</definedName>
    <definedName name="BLPH10" localSheetId="15" hidden="1">#REF!</definedName>
    <definedName name="BLPH10" localSheetId="16" hidden="1">#REF!</definedName>
    <definedName name="BLPH10" localSheetId="21" hidden="1">#REF!</definedName>
    <definedName name="BLPH10" localSheetId="22" hidden="1">#REF!</definedName>
    <definedName name="BLPH10" localSheetId="23" hidden="1">#REF!</definedName>
    <definedName name="BLPH10" localSheetId="24" hidden="1">#REF!</definedName>
    <definedName name="BLPH10" localSheetId="26" hidden="1">#REF!</definedName>
    <definedName name="BLPH10" localSheetId="27" hidden="1">#REF!</definedName>
    <definedName name="BLPH10" localSheetId="28" hidden="1">#REF!</definedName>
    <definedName name="BLPH10" localSheetId="29" hidden="1">#REF!</definedName>
    <definedName name="BLPH10" localSheetId="30" hidden="1">#REF!</definedName>
    <definedName name="BLPH10" hidden="1">#REF!</definedName>
    <definedName name="BLPH11" localSheetId="9" hidden="1">#REF!</definedName>
    <definedName name="BLPH11" localSheetId="12" hidden="1">#REF!</definedName>
    <definedName name="BLPH11" localSheetId="13" hidden="1">#REF!</definedName>
    <definedName name="BLPH11" localSheetId="14" hidden="1">#REF!</definedName>
    <definedName name="BLPH11" localSheetId="15" hidden="1">#REF!</definedName>
    <definedName name="BLPH11" localSheetId="16" hidden="1">#REF!</definedName>
    <definedName name="BLPH11" localSheetId="21" hidden="1">#REF!</definedName>
    <definedName name="BLPH11" localSheetId="22" hidden="1">#REF!</definedName>
    <definedName name="BLPH11" localSheetId="23" hidden="1">#REF!</definedName>
    <definedName name="BLPH11" localSheetId="24" hidden="1">#REF!</definedName>
    <definedName name="BLPH11" localSheetId="26" hidden="1">#REF!</definedName>
    <definedName name="BLPH11" localSheetId="27" hidden="1">#REF!</definedName>
    <definedName name="BLPH11" localSheetId="28" hidden="1">#REF!</definedName>
    <definedName name="BLPH11" localSheetId="29" hidden="1">#REF!</definedName>
    <definedName name="BLPH11" localSheetId="30" hidden="1">#REF!</definedName>
    <definedName name="BLPH11" hidden="1">#REF!</definedName>
    <definedName name="BLPH12" localSheetId="9" hidden="1">#REF!</definedName>
    <definedName name="BLPH12" localSheetId="12" hidden="1">#REF!</definedName>
    <definedName name="BLPH12" localSheetId="13" hidden="1">#REF!</definedName>
    <definedName name="BLPH12" localSheetId="14" hidden="1">#REF!</definedName>
    <definedName name="BLPH12" localSheetId="15" hidden="1">#REF!</definedName>
    <definedName name="BLPH12" localSheetId="16" hidden="1">#REF!</definedName>
    <definedName name="BLPH12" localSheetId="21" hidden="1">#REF!</definedName>
    <definedName name="BLPH12" localSheetId="22" hidden="1">#REF!</definedName>
    <definedName name="BLPH12" localSheetId="23" hidden="1">#REF!</definedName>
    <definedName name="BLPH12" localSheetId="24" hidden="1">#REF!</definedName>
    <definedName name="BLPH12" localSheetId="26" hidden="1">#REF!</definedName>
    <definedName name="BLPH12" localSheetId="27" hidden="1">#REF!</definedName>
    <definedName name="BLPH12" localSheetId="28" hidden="1">#REF!</definedName>
    <definedName name="BLPH12" localSheetId="29" hidden="1">#REF!</definedName>
    <definedName name="BLPH12" localSheetId="30" hidden="1">#REF!</definedName>
    <definedName name="BLPH12" hidden="1">#REF!</definedName>
    <definedName name="BLPH13" localSheetId="9" hidden="1">#REF!</definedName>
    <definedName name="BLPH13" localSheetId="12" hidden="1">#REF!</definedName>
    <definedName name="BLPH13" localSheetId="13" hidden="1">#REF!</definedName>
    <definedName name="BLPH13" localSheetId="14" hidden="1">#REF!</definedName>
    <definedName name="BLPH13" localSheetId="15" hidden="1">#REF!</definedName>
    <definedName name="BLPH13" localSheetId="16" hidden="1">#REF!</definedName>
    <definedName name="BLPH13" localSheetId="21" hidden="1">#REF!</definedName>
    <definedName name="BLPH13" localSheetId="22" hidden="1">#REF!</definedName>
    <definedName name="BLPH13" localSheetId="23" hidden="1">#REF!</definedName>
    <definedName name="BLPH13" localSheetId="24" hidden="1">#REF!</definedName>
    <definedName name="BLPH13" localSheetId="26" hidden="1">#REF!</definedName>
    <definedName name="BLPH13" localSheetId="27" hidden="1">#REF!</definedName>
    <definedName name="BLPH13" localSheetId="28" hidden="1">#REF!</definedName>
    <definedName name="BLPH13" localSheetId="29" hidden="1">#REF!</definedName>
    <definedName name="BLPH13" localSheetId="30" hidden="1">#REF!</definedName>
    <definedName name="BLPH13" hidden="1">#REF!</definedName>
    <definedName name="BLPH14" localSheetId="9" hidden="1">#REF!</definedName>
    <definedName name="BLPH14" localSheetId="12" hidden="1">#REF!</definedName>
    <definedName name="BLPH14" localSheetId="13" hidden="1">#REF!</definedName>
    <definedName name="BLPH14" localSheetId="14" hidden="1">#REF!</definedName>
    <definedName name="BLPH14" localSheetId="15" hidden="1">#REF!</definedName>
    <definedName name="BLPH14" localSheetId="16" hidden="1">#REF!</definedName>
    <definedName name="BLPH14" localSheetId="21" hidden="1">#REF!</definedName>
    <definedName name="BLPH14" localSheetId="22" hidden="1">#REF!</definedName>
    <definedName name="BLPH14" localSheetId="23" hidden="1">#REF!</definedName>
    <definedName name="BLPH14" localSheetId="24" hidden="1">#REF!</definedName>
    <definedName name="BLPH14" localSheetId="26" hidden="1">#REF!</definedName>
    <definedName name="BLPH14" localSheetId="27" hidden="1">#REF!</definedName>
    <definedName name="BLPH14" localSheetId="28" hidden="1">#REF!</definedName>
    <definedName name="BLPH14" localSheetId="29" hidden="1">#REF!</definedName>
    <definedName name="BLPH14" localSheetId="30" hidden="1">#REF!</definedName>
    <definedName name="BLPH14" hidden="1">#REF!</definedName>
    <definedName name="BLPH15" localSheetId="9" hidden="1">#REF!</definedName>
    <definedName name="BLPH15" localSheetId="12" hidden="1">#REF!</definedName>
    <definedName name="BLPH15" localSheetId="13" hidden="1">#REF!</definedName>
    <definedName name="BLPH15" localSheetId="14" hidden="1">#REF!</definedName>
    <definedName name="BLPH15" localSheetId="15" hidden="1">#REF!</definedName>
    <definedName name="BLPH15" localSheetId="16" hidden="1">#REF!</definedName>
    <definedName name="BLPH15" localSheetId="21" hidden="1">#REF!</definedName>
    <definedName name="BLPH15" localSheetId="22" hidden="1">#REF!</definedName>
    <definedName name="BLPH15" localSheetId="23" hidden="1">#REF!</definedName>
    <definedName name="BLPH15" localSheetId="24" hidden="1">#REF!</definedName>
    <definedName name="BLPH15" localSheetId="26" hidden="1">#REF!</definedName>
    <definedName name="BLPH15" localSheetId="27" hidden="1">#REF!</definedName>
    <definedName name="BLPH15" localSheetId="28" hidden="1">#REF!</definedName>
    <definedName name="BLPH15" localSheetId="29" hidden="1">#REF!</definedName>
    <definedName name="BLPH15" localSheetId="30" hidden="1">#REF!</definedName>
    <definedName name="BLPH15" hidden="1">#REF!</definedName>
    <definedName name="BLPH16" localSheetId="9" hidden="1">#REF!</definedName>
    <definedName name="BLPH16" localSheetId="12" hidden="1">#REF!</definedName>
    <definedName name="BLPH16" localSheetId="13" hidden="1">#REF!</definedName>
    <definedName name="BLPH16" localSheetId="14" hidden="1">#REF!</definedName>
    <definedName name="BLPH16" localSheetId="15" hidden="1">#REF!</definedName>
    <definedName name="BLPH16" localSheetId="16" hidden="1">#REF!</definedName>
    <definedName name="BLPH16" localSheetId="21" hidden="1">#REF!</definedName>
    <definedName name="BLPH16" localSheetId="22" hidden="1">#REF!</definedName>
    <definedName name="BLPH16" localSheetId="23" hidden="1">#REF!</definedName>
    <definedName name="BLPH16" localSheetId="24" hidden="1">#REF!</definedName>
    <definedName name="BLPH16" localSheetId="26" hidden="1">#REF!</definedName>
    <definedName name="BLPH16" localSheetId="27" hidden="1">#REF!</definedName>
    <definedName name="BLPH16" localSheetId="28" hidden="1">#REF!</definedName>
    <definedName name="BLPH16" localSheetId="29" hidden="1">#REF!</definedName>
    <definedName name="BLPH16" localSheetId="30" hidden="1">#REF!</definedName>
    <definedName name="BLPH16" hidden="1">#REF!</definedName>
    <definedName name="BLPH17" localSheetId="9" hidden="1">#REF!</definedName>
    <definedName name="BLPH17" localSheetId="12" hidden="1">#REF!</definedName>
    <definedName name="BLPH17" localSheetId="13" hidden="1">#REF!</definedName>
    <definedName name="BLPH17" localSheetId="14" hidden="1">#REF!</definedName>
    <definedName name="BLPH17" localSheetId="15" hidden="1">#REF!</definedName>
    <definedName name="BLPH17" localSheetId="16" hidden="1">#REF!</definedName>
    <definedName name="BLPH17" localSheetId="21" hidden="1">#REF!</definedName>
    <definedName name="BLPH17" localSheetId="22" hidden="1">#REF!</definedName>
    <definedName name="BLPH17" localSheetId="23" hidden="1">#REF!</definedName>
    <definedName name="BLPH17" localSheetId="24" hidden="1">#REF!</definedName>
    <definedName name="BLPH17" localSheetId="26" hidden="1">#REF!</definedName>
    <definedName name="BLPH17" localSheetId="27" hidden="1">#REF!</definedName>
    <definedName name="BLPH17" localSheetId="28" hidden="1">#REF!</definedName>
    <definedName name="BLPH17" localSheetId="29" hidden="1">#REF!</definedName>
    <definedName name="BLPH17" localSheetId="30" hidden="1">#REF!</definedName>
    <definedName name="BLPH17" hidden="1">#REF!</definedName>
    <definedName name="BLPH18" localSheetId="9" hidden="1">#REF!</definedName>
    <definedName name="BLPH18" localSheetId="12" hidden="1">#REF!</definedName>
    <definedName name="BLPH18" localSheetId="13" hidden="1">#REF!</definedName>
    <definedName name="BLPH18" localSheetId="14" hidden="1">#REF!</definedName>
    <definedName name="BLPH18" localSheetId="15" hidden="1">#REF!</definedName>
    <definedName name="BLPH18" localSheetId="16" hidden="1">#REF!</definedName>
    <definedName name="BLPH18" localSheetId="21" hidden="1">#REF!</definedName>
    <definedName name="BLPH18" localSheetId="22" hidden="1">#REF!</definedName>
    <definedName name="BLPH18" localSheetId="23" hidden="1">#REF!</definedName>
    <definedName name="BLPH18" localSheetId="24" hidden="1">#REF!</definedName>
    <definedName name="BLPH18" localSheetId="26" hidden="1">#REF!</definedName>
    <definedName name="BLPH18" localSheetId="27" hidden="1">#REF!</definedName>
    <definedName name="BLPH18" localSheetId="28" hidden="1">#REF!</definedName>
    <definedName name="BLPH18" localSheetId="29" hidden="1">#REF!</definedName>
    <definedName name="BLPH18" localSheetId="30" hidden="1">#REF!</definedName>
    <definedName name="BLPH18" hidden="1">#REF!</definedName>
    <definedName name="BLPH19" localSheetId="9" hidden="1">#REF!</definedName>
    <definedName name="BLPH19" localSheetId="12" hidden="1">#REF!</definedName>
    <definedName name="BLPH19" localSheetId="13" hidden="1">#REF!</definedName>
    <definedName name="BLPH19" localSheetId="14" hidden="1">#REF!</definedName>
    <definedName name="BLPH19" localSheetId="15" hidden="1">#REF!</definedName>
    <definedName name="BLPH19" localSheetId="16" hidden="1">#REF!</definedName>
    <definedName name="BLPH19" localSheetId="21" hidden="1">#REF!</definedName>
    <definedName name="BLPH19" localSheetId="22" hidden="1">#REF!</definedName>
    <definedName name="BLPH19" localSheetId="23" hidden="1">#REF!</definedName>
    <definedName name="BLPH19" localSheetId="24" hidden="1">#REF!</definedName>
    <definedName name="BLPH19" localSheetId="26" hidden="1">#REF!</definedName>
    <definedName name="BLPH19" localSheetId="27" hidden="1">#REF!</definedName>
    <definedName name="BLPH19" localSheetId="28" hidden="1">#REF!</definedName>
    <definedName name="BLPH19" localSheetId="29" hidden="1">#REF!</definedName>
    <definedName name="BLPH19" localSheetId="30" hidden="1">#REF!</definedName>
    <definedName name="BLPH19" hidden="1">#REF!</definedName>
    <definedName name="BLPH1D19" localSheetId="9">#REF!</definedName>
    <definedName name="BLPH1D19" localSheetId="12">#REF!</definedName>
    <definedName name="BLPH1D19" localSheetId="13">#REF!</definedName>
    <definedName name="BLPH1D19" localSheetId="14">#REF!</definedName>
    <definedName name="BLPH1D19" localSheetId="15">#REF!</definedName>
    <definedName name="BLPH1D19" localSheetId="16">#REF!</definedName>
    <definedName name="BLPH1D19" localSheetId="21">#REF!</definedName>
    <definedName name="BLPH1D19" localSheetId="22">#REF!</definedName>
    <definedName name="BLPH1D19" localSheetId="23">#REF!</definedName>
    <definedName name="BLPH1D19" localSheetId="24">#REF!</definedName>
    <definedName name="BLPH1D19" localSheetId="26">#REF!</definedName>
    <definedName name="BLPH1D19" localSheetId="27">#REF!</definedName>
    <definedName name="BLPH1D19" localSheetId="28">#REF!</definedName>
    <definedName name="BLPH1D19" localSheetId="29">#REF!</definedName>
    <definedName name="BLPH1D19" localSheetId="30">#REF!</definedName>
    <definedName name="BLPH1D19">#REF!</definedName>
    <definedName name="BLPH1D21" localSheetId="9">#REF!</definedName>
    <definedName name="BLPH1D21" localSheetId="12">#REF!</definedName>
    <definedName name="BLPH1D21" localSheetId="13">#REF!</definedName>
    <definedName name="BLPH1D21" localSheetId="14">#REF!</definedName>
    <definedName name="BLPH1D21" localSheetId="15">#REF!</definedName>
    <definedName name="BLPH1D21" localSheetId="16">#REF!</definedName>
    <definedName name="BLPH1D21" localSheetId="21">#REF!</definedName>
    <definedName name="BLPH1D21" localSheetId="22">#REF!</definedName>
    <definedName name="BLPH1D21" localSheetId="23">#REF!</definedName>
    <definedName name="BLPH1D21" localSheetId="24">#REF!</definedName>
    <definedName name="BLPH1D21" localSheetId="26">#REF!</definedName>
    <definedName name="BLPH1D21" localSheetId="27">#REF!</definedName>
    <definedName name="BLPH1D21" localSheetId="28">#REF!</definedName>
    <definedName name="BLPH1D21" localSheetId="29">#REF!</definedName>
    <definedName name="BLPH1D21" localSheetId="30">#REF!</definedName>
    <definedName name="BLPH1D21">#REF!</definedName>
    <definedName name="BLPH1E19" localSheetId="9">#REF!</definedName>
    <definedName name="BLPH1E19" localSheetId="12">#REF!</definedName>
    <definedName name="BLPH1E19" localSheetId="13">#REF!</definedName>
    <definedName name="BLPH1E19" localSheetId="14">#REF!</definedName>
    <definedName name="BLPH1E19" localSheetId="15">#REF!</definedName>
    <definedName name="BLPH1E19" localSheetId="16">#REF!</definedName>
    <definedName name="BLPH1E19" localSheetId="21">#REF!</definedName>
    <definedName name="BLPH1E19" localSheetId="22">#REF!</definedName>
    <definedName name="BLPH1E19" localSheetId="23">#REF!</definedName>
    <definedName name="BLPH1E19" localSheetId="24">#REF!</definedName>
    <definedName name="BLPH1E19" localSheetId="26">#REF!</definedName>
    <definedName name="BLPH1E19" localSheetId="27">#REF!</definedName>
    <definedName name="BLPH1E19" localSheetId="28">#REF!</definedName>
    <definedName name="BLPH1E19" localSheetId="29">#REF!</definedName>
    <definedName name="BLPH1E19" localSheetId="30">#REF!</definedName>
    <definedName name="BLPH1E19">#REF!</definedName>
    <definedName name="BLPH1F19" localSheetId="9">#REF!</definedName>
    <definedName name="BLPH1F19" localSheetId="12">#REF!</definedName>
    <definedName name="BLPH1F19" localSheetId="13">#REF!</definedName>
    <definedName name="BLPH1F19" localSheetId="14">#REF!</definedName>
    <definedName name="BLPH1F19" localSheetId="15">#REF!</definedName>
    <definedName name="BLPH1F19" localSheetId="16">#REF!</definedName>
    <definedName name="BLPH1F19" localSheetId="21">#REF!</definedName>
    <definedName name="BLPH1F19" localSheetId="22">#REF!</definedName>
    <definedName name="BLPH1F19" localSheetId="23">#REF!</definedName>
    <definedName name="BLPH1F19" localSheetId="24">#REF!</definedName>
    <definedName name="BLPH1F19" localSheetId="26">#REF!</definedName>
    <definedName name="BLPH1F19" localSheetId="27">#REF!</definedName>
    <definedName name="BLPH1F19" localSheetId="28">#REF!</definedName>
    <definedName name="BLPH1F19" localSheetId="29">#REF!</definedName>
    <definedName name="BLPH1F19" localSheetId="30">#REF!</definedName>
    <definedName name="BLPH1F19">#REF!</definedName>
    <definedName name="BLPH1F21" localSheetId="9">#REF!</definedName>
    <definedName name="BLPH1F21" localSheetId="12">#REF!</definedName>
    <definedName name="BLPH1F21" localSheetId="13">#REF!</definedName>
    <definedName name="BLPH1F21" localSheetId="14">#REF!</definedName>
    <definedName name="BLPH1F21" localSheetId="15">#REF!</definedName>
    <definedName name="BLPH1F21" localSheetId="16">#REF!</definedName>
    <definedName name="BLPH1F21" localSheetId="21">#REF!</definedName>
    <definedName name="BLPH1F21" localSheetId="22">#REF!</definedName>
    <definedName name="BLPH1F21" localSheetId="23">#REF!</definedName>
    <definedName name="BLPH1F21" localSheetId="24">#REF!</definedName>
    <definedName name="BLPH1F21" localSheetId="26">#REF!</definedName>
    <definedName name="BLPH1F21" localSheetId="27">#REF!</definedName>
    <definedName name="BLPH1F21" localSheetId="28">#REF!</definedName>
    <definedName name="BLPH1F21" localSheetId="29">#REF!</definedName>
    <definedName name="BLPH1F21" localSheetId="30">#REF!</definedName>
    <definedName name="BLPH1F21">#REF!</definedName>
    <definedName name="BLPH1G19" localSheetId="9">#REF!</definedName>
    <definedName name="BLPH1G19" localSheetId="12">#REF!</definedName>
    <definedName name="BLPH1G19" localSheetId="13">#REF!</definedName>
    <definedName name="BLPH1G19" localSheetId="14">#REF!</definedName>
    <definedName name="BLPH1G19" localSheetId="15">#REF!</definedName>
    <definedName name="BLPH1G19" localSheetId="16">#REF!</definedName>
    <definedName name="BLPH1G19" localSheetId="21">#REF!</definedName>
    <definedName name="BLPH1G19" localSheetId="22">#REF!</definedName>
    <definedName name="BLPH1G19" localSheetId="23">#REF!</definedName>
    <definedName name="BLPH1G19" localSheetId="24">#REF!</definedName>
    <definedName name="BLPH1G19" localSheetId="26">#REF!</definedName>
    <definedName name="BLPH1G19" localSheetId="27">#REF!</definedName>
    <definedName name="BLPH1G19" localSheetId="28">#REF!</definedName>
    <definedName name="BLPH1G19" localSheetId="29">#REF!</definedName>
    <definedName name="BLPH1G19" localSheetId="30">#REF!</definedName>
    <definedName name="BLPH1G19">#REF!</definedName>
    <definedName name="BLPH1G21" localSheetId="9">#REF!</definedName>
    <definedName name="BLPH1G21" localSheetId="12">#REF!</definedName>
    <definedName name="BLPH1G21" localSheetId="13">#REF!</definedName>
    <definedName name="BLPH1G21" localSheetId="14">#REF!</definedName>
    <definedName name="BLPH1G21" localSheetId="15">#REF!</definedName>
    <definedName name="BLPH1G21" localSheetId="16">#REF!</definedName>
    <definedName name="BLPH1G21" localSheetId="21">#REF!</definedName>
    <definedName name="BLPH1G21" localSheetId="22">#REF!</definedName>
    <definedName name="BLPH1G21" localSheetId="23">#REF!</definedName>
    <definedName name="BLPH1G21" localSheetId="24">#REF!</definedName>
    <definedName name="BLPH1G21" localSheetId="26">#REF!</definedName>
    <definedName name="BLPH1G21" localSheetId="27">#REF!</definedName>
    <definedName name="BLPH1G21" localSheetId="28">#REF!</definedName>
    <definedName name="BLPH1G21" localSheetId="29">#REF!</definedName>
    <definedName name="BLPH1G21" localSheetId="30">#REF!</definedName>
    <definedName name="BLPH1G21">#REF!</definedName>
    <definedName name="BLPH1H19" localSheetId="9">#REF!</definedName>
    <definedName name="BLPH1H19" localSheetId="12">#REF!</definedName>
    <definedName name="BLPH1H19" localSheetId="13">#REF!</definedName>
    <definedName name="BLPH1H19" localSheetId="14">#REF!</definedName>
    <definedName name="BLPH1H19" localSheetId="15">#REF!</definedName>
    <definedName name="BLPH1H19" localSheetId="16">#REF!</definedName>
    <definedName name="BLPH1H19" localSheetId="21">#REF!</definedName>
    <definedName name="BLPH1H19" localSheetId="22">#REF!</definedName>
    <definedName name="BLPH1H19" localSheetId="23">#REF!</definedName>
    <definedName name="BLPH1H19" localSheetId="24">#REF!</definedName>
    <definedName name="BLPH1H19" localSheetId="26">#REF!</definedName>
    <definedName name="BLPH1H19" localSheetId="27">#REF!</definedName>
    <definedName name="BLPH1H19" localSheetId="28">#REF!</definedName>
    <definedName name="BLPH1H19" localSheetId="29">#REF!</definedName>
    <definedName name="BLPH1H19" localSheetId="30">#REF!</definedName>
    <definedName name="BLPH1H19">#REF!</definedName>
    <definedName name="BLPH1H21" localSheetId="9">#REF!</definedName>
    <definedName name="BLPH1H21" localSheetId="12">#REF!</definedName>
    <definedName name="BLPH1H21" localSheetId="13">#REF!</definedName>
    <definedName name="BLPH1H21" localSheetId="14">#REF!</definedName>
    <definedName name="BLPH1H21" localSheetId="15">#REF!</definedName>
    <definedName name="BLPH1H21" localSheetId="16">#REF!</definedName>
    <definedName name="BLPH1H21" localSheetId="21">#REF!</definedName>
    <definedName name="BLPH1H21" localSheetId="22">#REF!</definedName>
    <definedName name="BLPH1H21" localSheetId="23">#REF!</definedName>
    <definedName name="BLPH1H21" localSheetId="24">#REF!</definedName>
    <definedName name="BLPH1H21" localSheetId="26">#REF!</definedName>
    <definedName name="BLPH1H21" localSheetId="27">#REF!</definedName>
    <definedName name="BLPH1H21" localSheetId="28">#REF!</definedName>
    <definedName name="BLPH1H21" localSheetId="29">#REF!</definedName>
    <definedName name="BLPH1H21" localSheetId="30">#REF!</definedName>
    <definedName name="BLPH1H21">#REF!</definedName>
    <definedName name="BLPH1I19" localSheetId="9">#REF!</definedName>
    <definedName name="BLPH1I19" localSheetId="12">#REF!</definedName>
    <definedName name="BLPH1I19" localSheetId="13">#REF!</definedName>
    <definedName name="BLPH1I19" localSheetId="14">#REF!</definedName>
    <definedName name="BLPH1I19" localSheetId="15">#REF!</definedName>
    <definedName name="BLPH1I19" localSheetId="16">#REF!</definedName>
    <definedName name="BLPH1I19" localSheetId="21">#REF!</definedName>
    <definedName name="BLPH1I19" localSheetId="22">#REF!</definedName>
    <definedName name="BLPH1I19" localSheetId="23">#REF!</definedName>
    <definedName name="BLPH1I19" localSheetId="24">#REF!</definedName>
    <definedName name="BLPH1I19" localSheetId="26">#REF!</definedName>
    <definedName name="BLPH1I19" localSheetId="27">#REF!</definedName>
    <definedName name="BLPH1I19" localSheetId="28">#REF!</definedName>
    <definedName name="BLPH1I19" localSheetId="29">#REF!</definedName>
    <definedName name="BLPH1I19" localSheetId="30">#REF!</definedName>
    <definedName name="BLPH1I19">#REF!</definedName>
    <definedName name="BLPH1I21" localSheetId="9">#REF!</definedName>
    <definedName name="BLPH1I21" localSheetId="12">#REF!</definedName>
    <definedName name="BLPH1I21" localSheetId="13">#REF!</definedName>
    <definedName name="BLPH1I21" localSheetId="14">#REF!</definedName>
    <definedName name="BLPH1I21" localSheetId="15">#REF!</definedName>
    <definedName name="BLPH1I21" localSheetId="16">#REF!</definedName>
    <definedName name="BLPH1I21" localSheetId="21">#REF!</definedName>
    <definedName name="BLPH1I21" localSheetId="22">#REF!</definedName>
    <definedName name="BLPH1I21" localSheetId="23">#REF!</definedName>
    <definedName name="BLPH1I21" localSheetId="24">#REF!</definedName>
    <definedName name="BLPH1I21" localSheetId="26">#REF!</definedName>
    <definedName name="BLPH1I21" localSheetId="27">#REF!</definedName>
    <definedName name="BLPH1I21" localSheetId="28">#REF!</definedName>
    <definedName name="BLPH1I21" localSheetId="29">#REF!</definedName>
    <definedName name="BLPH1I21" localSheetId="30">#REF!</definedName>
    <definedName name="BLPH1I21">#REF!</definedName>
    <definedName name="BLPH1J19" localSheetId="9">#REF!</definedName>
    <definedName name="BLPH1J19" localSheetId="12">#REF!</definedName>
    <definedName name="BLPH1J19" localSheetId="13">#REF!</definedName>
    <definedName name="BLPH1J19" localSheetId="14">#REF!</definedName>
    <definedName name="BLPH1J19" localSheetId="15">#REF!</definedName>
    <definedName name="BLPH1J19" localSheetId="16">#REF!</definedName>
    <definedName name="BLPH1J19" localSheetId="21">#REF!</definedName>
    <definedName name="BLPH1J19" localSheetId="22">#REF!</definedName>
    <definedName name="BLPH1J19" localSheetId="23">#REF!</definedName>
    <definedName name="BLPH1J19" localSheetId="24">#REF!</definedName>
    <definedName name="BLPH1J19" localSheetId="26">#REF!</definedName>
    <definedName name="BLPH1J19" localSheetId="27">#REF!</definedName>
    <definedName name="BLPH1J19" localSheetId="28">#REF!</definedName>
    <definedName name="BLPH1J19" localSheetId="29">#REF!</definedName>
    <definedName name="BLPH1J19" localSheetId="30">#REF!</definedName>
    <definedName name="BLPH1J19">#REF!</definedName>
    <definedName name="BLPH1J21" localSheetId="9">#REF!</definedName>
    <definedName name="BLPH1J21" localSheetId="12">#REF!</definedName>
    <definedName name="BLPH1J21" localSheetId="13">#REF!</definedName>
    <definedName name="BLPH1J21" localSheetId="14">#REF!</definedName>
    <definedName name="BLPH1J21" localSheetId="15">#REF!</definedName>
    <definedName name="BLPH1J21" localSheetId="16">#REF!</definedName>
    <definedName name="BLPH1J21" localSheetId="21">#REF!</definedName>
    <definedName name="BLPH1J21" localSheetId="22">#REF!</definedName>
    <definedName name="BLPH1J21" localSheetId="23">#REF!</definedName>
    <definedName name="BLPH1J21" localSheetId="24">#REF!</definedName>
    <definedName name="BLPH1J21" localSheetId="26">#REF!</definedName>
    <definedName name="BLPH1J21" localSheetId="27">#REF!</definedName>
    <definedName name="BLPH1J21" localSheetId="28">#REF!</definedName>
    <definedName name="BLPH1J21" localSheetId="29">#REF!</definedName>
    <definedName name="BLPH1J21" localSheetId="30">#REF!</definedName>
    <definedName name="BLPH1J21">#REF!</definedName>
    <definedName name="BLPH1K19" localSheetId="9">#REF!</definedName>
    <definedName name="BLPH1K19" localSheetId="12">#REF!</definedName>
    <definedName name="BLPH1K19" localSheetId="13">#REF!</definedName>
    <definedName name="BLPH1K19" localSheetId="14">#REF!</definedName>
    <definedName name="BLPH1K19" localSheetId="15">#REF!</definedName>
    <definedName name="BLPH1K19" localSheetId="16">#REF!</definedName>
    <definedName name="BLPH1K19" localSheetId="21">#REF!</definedName>
    <definedName name="BLPH1K19" localSheetId="22">#REF!</definedName>
    <definedName name="BLPH1K19" localSheetId="23">#REF!</definedName>
    <definedName name="BLPH1K19" localSheetId="24">#REF!</definedName>
    <definedName name="BLPH1K19" localSheetId="26">#REF!</definedName>
    <definedName name="BLPH1K19" localSheetId="27">#REF!</definedName>
    <definedName name="BLPH1K19" localSheetId="28">#REF!</definedName>
    <definedName name="BLPH1K19" localSheetId="29">#REF!</definedName>
    <definedName name="BLPH1K19" localSheetId="30">#REF!</definedName>
    <definedName name="BLPH1K19">#REF!</definedName>
    <definedName name="BLPH1K21" localSheetId="9">#REF!</definedName>
    <definedName name="BLPH1K21" localSheetId="12">#REF!</definedName>
    <definedName name="BLPH1K21" localSheetId="13">#REF!</definedName>
    <definedName name="BLPH1K21" localSheetId="14">#REF!</definedName>
    <definedName name="BLPH1K21" localSheetId="15">#REF!</definedName>
    <definedName name="BLPH1K21" localSheetId="16">#REF!</definedName>
    <definedName name="BLPH1K21" localSheetId="21">#REF!</definedName>
    <definedName name="BLPH1K21" localSheetId="22">#REF!</definedName>
    <definedName name="BLPH1K21" localSheetId="23">#REF!</definedName>
    <definedName name="BLPH1K21" localSheetId="24">#REF!</definedName>
    <definedName name="BLPH1K21" localSheetId="26">#REF!</definedName>
    <definedName name="BLPH1K21" localSheetId="27">#REF!</definedName>
    <definedName name="BLPH1K21" localSheetId="28">#REF!</definedName>
    <definedName name="BLPH1K21" localSheetId="29">#REF!</definedName>
    <definedName name="BLPH1K21" localSheetId="30">#REF!</definedName>
    <definedName name="BLPH1K21">#REF!</definedName>
    <definedName name="BLPH1L19" localSheetId="9">#REF!</definedName>
    <definedName name="BLPH1L19" localSheetId="12">#REF!</definedName>
    <definedName name="BLPH1L19" localSheetId="13">#REF!</definedName>
    <definedName name="BLPH1L19" localSheetId="14">#REF!</definedName>
    <definedName name="BLPH1L19" localSheetId="15">#REF!</definedName>
    <definedName name="BLPH1L19" localSheetId="16">#REF!</definedName>
    <definedName name="BLPH1L19" localSheetId="21">#REF!</definedName>
    <definedName name="BLPH1L19" localSheetId="22">#REF!</definedName>
    <definedName name="BLPH1L19" localSheetId="23">#REF!</definedName>
    <definedName name="BLPH1L19" localSheetId="24">#REF!</definedName>
    <definedName name="BLPH1L19" localSheetId="26">#REF!</definedName>
    <definedName name="BLPH1L19" localSheetId="27">#REF!</definedName>
    <definedName name="BLPH1L19" localSheetId="28">#REF!</definedName>
    <definedName name="BLPH1L19" localSheetId="29">#REF!</definedName>
    <definedName name="BLPH1L19" localSheetId="30">#REF!</definedName>
    <definedName name="BLPH1L19">#REF!</definedName>
    <definedName name="BLPH1L21" localSheetId="9">#REF!</definedName>
    <definedName name="BLPH1L21" localSheetId="12">#REF!</definedName>
    <definedName name="BLPH1L21" localSheetId="13">#REF!</definedName>
    <definedName name="BLPH1L21" localSheetId="14">#REF!</definedName>
    <definedName name="BLPH1L21" localSheetId="15">#REF!</definedName>
    <definedName name="BLPH1L21" localSheetId="16">#REF!</definedName>
    <definedName name="BLPH1L21" localSheetId="21">#REF!</definedName>
    <definedName name="BLPH1L21" localSheetId="22">#REF!</definedName>
    <definedName name="BLPH1L21" localSheetId="23">#REF!</definedName>
    <definedName name="BLPH1L21" localSheetId="24">#REF!</definedName>
    <definedName name="BLPH1L21" localSheetId="26">#REF!</definedName>
    <definedName name="BLPH1L21" localSheetId="27">#REF!</definedName>
    <definedName name="BLPH1L21" localSheetId="28">#REF!</definedName>
    <definedName name="BLPH1L21" localSheetId="29">#REF!</definedName>
    <definedName name="BLPH1L21" localSheetId="30">#REF!</definedName>
    <definedName name="BLPH1L21">#REF!</definedName>
    <definedName name="BLPH2" hidden="1">#REF!</definedName>
    <definedName name="BLPH20" localSheetId="9" hidden="1">#REF!</definedName>
    <definedName name="BLPH20" localSheetId="12" hidden="1">#REF!</definedName>
    <definedName name="BLPH20" localSheetId="13" hidden="1">#REF!</definedName>
    <definedName name="BLPH20" localSheetId="14" hidden="1">#REF!</definedName>
    <definedName name="BLPH20" localSheetId="15" hidden="1">#REF!</definedName>
    <definedName name="BLPH20" localSheetId="16" hidden="1">#REF!</definedName>
    <definedName name="BLPH20" localSheetId="21" hidden="1">#REF!</definedName>
    <definedName name="BLPH20" localSheetId="22" hidden="1">#REF!</definedName>
    <definedName name="BLPH20" localSheetId="23" hidden="1">#REF!</definedName>
    <definedName name="BLPH20" localSheetId="24" hidden="1">#REF!</definedName>
    <definedName name="BLPH20" localSheetId="26" hidden="1">#REF!</definedName>
    <definedName name="BLPH20" localSheetId="27" hidden="1">#REF!</definedName>
    <definedName name="BLPH20" localSheetId="28" hidden="1">#REF!</definedName>
    <definedName name="BLPH20" localSheetId="29" hidden="1">#REF!</definedName>
    <definedName name="BLPH20" localSheetId="30" hidden="1">#REF!</definedName>
    <definedName name="BLPH20" hidden="1">#REF!</definedName>
    <definedName name="BLPH21" localSheetId="9" hidden="1">#REF!</definedName>
    <definedName name="BLPH21" localSheetId="12" hidden="1">#REF!</definedName>
    <definedName name="BLPH21" localSheetId="13" hidden="1">#REF!</definedName>
    <definedName name="BLPH21" localSheetId="14" hidden="1">#REF!</definedName>
    <definedName name="BLPH21" localSheetId="15" hidden="1">#REF!</definedName>
    <definedName name="BLPH21" localSheetId="16" hidden="1">#REF!</definedName>
    <definedName name="BLPH21" localSheetId="21" hidden="1">#REF!</definedName>
    <definedName name="BLPH21" localSheetId="22" hidden="1">#REF!</definedName>
    <definedName name="BLPH21" localSheetId="23" hidden="1">#REF!</definedName>
    <definedName name="BLPH21" localSheetId="24" hidden="1">#REF!</definedName>
    <definedName name="BLPH21" localSheetId="26" hidden="1">#REF!</definedName>
    <definedName name="BLPH21" localSheetId="27" hidden="1">#REF!</definedName>
    <definedName name="BLPH21" localSheetId="28" hidden="1">#REF!</definedName>
    <definedName name="BLPH21" localSheetId="29" hidden="1">#REF!</definedName>
    <definedName name="BLPH21" localSheetId="30" hidden="1">#REF!</definedName>
    <definedName name="BLPH21" hidden="1">#REF!</definedName>
    <definedName name="BLPH22" localSheetId="9" hidden="1">#REF!</definedName>
    <definedName name="BLPH22" localSheetId="12" hidden="1">#REF!</definedName>
    <definedName name="BLPH22" localSheetId="13" hidden="1">#REF!</definedName>
    <definedName name="BLPH22" localSheetId="14" hidden="1">#REF!</definedName>
    <definedName name="BLPH22" localSheetId="15" hidden="1">#REF!</definedName>
    <definedName name="BLPH22" localSheetId="16" hidden="1">#REF!</definedName>
    <definedName name="BLPH22" localSheetId="21" hidden="1">#REF!</definedName>
    <definedName name="BLPH22" localSheetId="22" hidden="1">#REF!</definedName>
    <definedName name="BLPH22" localSheetId="23" hidden="1">#REF!</definedName>
    <definedName name="BLPH22" localSheetId="24" hidden="1">#REF!</definedName>
    <definedName name="BLPH22" localSheetId="26" hidden="1">#REF!</definedName>
    <definedName name="BLPH22" localSheetId="27" hidden="1">#REF!</definedName>
    <definedName name="BLPH22" localSheetId="28" hidden="1">#REF!</definedName>
    <definedName name="BLPH22" localSheetId="29" hidden="1">#REF!</definedName>
    <definedName name="BLPH22" localSheetId="30" hidden="1">#REF!</definedName>
    <definedName name="BLPH22" hidden="1">#REF!</definedName>
    <definedName name="BLPH23" localSheetId="9" hidden="1">#REF!</definedName>
    <definedName name="BLPH23" localSheetId="12" hidden="1">#REF!</definedName>
    <definedName name="BLPH23" localSheetId="13" hidden="1">#REF!</definedName>
    <definedName name="BLPH23" localSheetId="14" hidden="1">#REF!</definedName>
    <definedName name="BLPH23" localSheetId="15" hidden="1">#REF!</definedName>
    <definedName name="BLPH23" localSheetId="16" hidden="1">#REF!</definedName>
    <definedName name="BLPH23" localSheetId="21" hidden="1">#REF!</definedName>
    <definedName name="BLPH23" localSheetId="22" hidden="1">#REF!</definedName>
    <definedName name="BLPH23" localSheetId="23" hidden="1">#REF!</definedName>
    <definedName name="BLPH23" localSheetId="24" hidden="1">#REF!</definedName>
    <definedName name="BLPH23" localSheetId="26" hidden="1">#REF!</definedName>
    <definedName name="BLPH23" localSheetId="27" hidden="1">#REF!</definedName>
    <definedName name="BLPH23" localSheetId="28" hidden="1">#REF!</definedName>
    <definedName name="BLPH23" localSheetId="29" hidden="1">#REF!</definedName>
    <definedName name="BLPH23" localSheetId="30" hidden="1">#REF!</definedName>
    <definedName name="BLPH23" hidden="1">#REF!</definedName>
    <definedName name="BLPH24" localSheetId="9" hidden="1">#REF!</definedName>
    <definedName name="BLPH24" localSheetId="12" hidden="1">#REF!</definedName>
    <definedName name="BLPH24" localSheetId="13" hidden="1">#REF!</definedName>
    <definedName name="BLPH24" localSheetId="14" hidden="1">#REF!</definedName>
    <definedName name="BLPH24" localSheetId="15" hidden="1">#REF!</definedName>
    <definedName name="BLPH24" localSheetId="16" hidden="1">#REF!</definedName>
    <definedName name="BLPH24" localSheetId="21" hidden="1">#REF!</definedName>
    <definedName name="BLPH24" localSheetId="22" hidden="1">#REF!</definedName>
    <definedName name="BLPH24" localSheetId="23" hidden="1">#REF!</definedName>
    <definedName name="BLPH24" localSheetId="24" hidden="1">#REF!</definedName>
    <definedName name="BLPH24" localSheetId="26" hidden="1">#REF!</definedName>
    <definedName name="BLPH24" localSheetId="27" hidden="1">#REF!</definedName>
    <definedName name="BLPH24" localSheetId="28" hidden="1">#REF!</definedName>
    <definedName name="BLPH24" localSheetId="29" hidden="1">#REF!</definedName>
    <definedName name="BLPH24" localSheetId="30" hidden="1">#REF!</definedName>
    <definedName name="BLPH24" hidden="1">#REF!</definedName>
    <definedName name="BLPH25" localSheetId="9" hidden="1">#REF!</definedName>
    <definedName name="BLPH25" localSheetId="12" hidden="1">#REF!</definedName>
    <definedName name="BLPH25" localSheetId="13" hidden="1">#REF!</definedName>
    <definedName name="BLPH25" localSheetId="14" hidden="1">#REF!</definedName>
    <definedName name="BLPH25" localSheetId="15" hidden="1">#REF!</definedName>
    <definedName name="BLPH25" localSheetId="16" hidden="1">#REF!</definedName>
    <definedName name="BLPH25" localSheetId="21" hidden="1">#REF!</definedName>
    <definedName name="BLPH25" localSheetId="22" hidden="1">#REF!</definedName>
    <definedName name="BLPH25" localSheetId="23" hidden="1">#REF!</definedName>
    <definedName name="BLPH25" localSheetId="24" hidden="1">#REF!</definedName>
    <definedName name="BLPH25" localSheetId="26" hidden="1">#REF!</definedName>
    <definedName name="BLPH25" localSheetId="27" hidden="1">#REF!</definedName>
    <definedName name="BLPH25" localSheetId="28" hidden="1">#REF!</definedName>
    <definedName name="BLPH25" localSheetId="29" hidden="1">#REF!</definedName>
    <definedName name="BLPH25" localSheetId="30" hidden="1">#REF!</definedName>
    <definedName name="BLPH25" hidden="1">#REF!</definedName>
    <definedName name="BLPH26" localSheetId="9" hidden="1">#REF!</definedName>
    <definedName name="BLPH26" localSheetId="12" hidden="1">#REF!</definedName>
    <definedName name="BLPH26" localSheetId="13" hidden="1">#REF!</definedName>
    <definedName name="BLPH26" localSheetId="14" hidden="1">#REF!</definedName>
    <definedName name="BLPH26" localSheetId="15" hidden="1">#REF!</definedName>
    <definedName name="BLPH26" localSheetId="16" hidden="1">#REF!</definedName>
    <definedName name="BLPH26" localSheetId="21" hidden="1">#REF!</definedName>
    <definedName name="BLPH26" localSheetId="22" hidden="1">#REF!</definedName>
    <definedName name="BLPH26" localSheetId="23" hidden="1">#REF!</definedName>
    <definedName name="BLPH26" localSheetId="24" hidden="1">#REF!</definedName>
    <definedName name="BLPH26" localSheetId="26" hidden="1">#REF!</definedName>
    <definedName name="BLPH26" localSheetId="27" hidden="1">#REF!</definedName>
    <definedName name="BLPH26" localSheetId="28" hidden="1">#REF!</definedName>
    <definedName name="BLPH26" localSheetId="29" hidden="1">#REF!</definedName>
    <definedName name="BLPH26" localSheetId="30" hidden="1">#REF!</definedName>
    <definedName name="BLPH26" hidden="1">#REF!</definedName>
    <definedName name="BLPH27" localSheetId="9" hidden="1">#REF!</definedName>
    <definedName name="BLPH27" localSheetId="12" hidden="1">#REF!</definedName>
    <definedName name="BLPH27" localSheetId="13" hidden="1">#REF!</definedName>
    <definedName name="BLPH27" localSheetId="14" hidden="1">#REF!</definedName>
    <definedName name="BLPH27" localSheetId="15" hidden="1">#REF!</definedName>
    <definedName name="BLPH27" localSheetId="16" hidden="1">#REF!</definedName>
    <definedName name="BLPH27" localSheetId="21" hidden="1">#REF!</definedName>
    <definedName name="BLPH27" localSheetId="22" hidden="1">#REF!</definedName>
    <definedName name="BLPH27" localSheetId="23" hidden="1">#REF!</definedName>
    <definedName name="BLPH27" localSheetId="24" hidden="1">#REF!</definedName>
    <definedName name="BLPH27" localSheetId="26" hidden="1">#REF!</definedName>
    <definedName name="BLPH27" localSheetId="27" hidden="1">#REF!</definedName>
    <definedName name="BLPH27" localSheetId="28" hidden="1">#REF!</definedName>
    <definedName name="BLPH27" localSheetId="29" hidden="1">#REF!</definedName>
    <definedName name="BLPH27" localSheetId="30" hidden="1">#REF!</definedName>
    <definedName name="BLPH27" hidden="1">#REF!</definedName>
    <definedName name="BLPH28" localSheetId="9" hidden="1">#REF!</definedName>
    <definedName name="BLPH28" localSheetId="12" hidden="1">#REF!</definedName>
    <definedName name="BLPH28" localSheetId="13" hidden="1">#REF!</definedName>
    <definedName name="BLPH28" localSheetId="14" hidden="1">#REF!</definedName>
    <definedName name="BLPH28" localSheetId="15" hidden="1">#REF!</definedName>
    <definedName name="BLPH28" localSheetId="16" hidden="1">#REF!</definedName>
    <definedName name="BLPH28" localSheetId="21" hidden="1">#REF!</definedName>
    <definedName name="BLPH28" localSheetId="22" hidden="1">#REF!</definedName>
    <definedName name="BLPH28" localSheetId="23" hidden="1">#REF!</definedName>
    <definedName name="BLPH28" localSheetId="24" hidden="1">#REF!</definedName>
    <definedName name="BLPH28" localSheetId="26" hidden="1">#REF!</definedName>
    <definedName name="BLPH28" localSheetId="27" hidden="1">#REF!</definedName>
    <definedName name="BLPH28" localSheetId="28" hidden="1">#REF!</definedName>
    <definedName name="BLPH28" localSheetId="29" hidden="1">#REF!</definedName>
    <definedName name="BLPH28" localSheetId="30" hidden="1">#REF!</definedName>
    <definedName name="BLPH28" hidden="1">#REF!</definedName>
    <definedName name="BLPH29" localSheetId="9" hidden="1">#REF!</definedName>
    <definedName name="BLPH29" localSheetId="12" hidden="1">#REF!</definedName>
    <definedName name="BLPH29" localSheetId="13" hidden="1">#REF!</definedName>
    <definedName name="BLPH29" localSheetId="14" hidden="1">#REF!</definedName>
    <definedName name="BLPH29" localSheetId="15" hidden="1">#REF!</definedName>
    <definedName name="BLPH29" localSheetId="16" hidden="1">#REF!</definedName>
    <definedName name="BLPH29" localSheetId="21" hidden="1">#REF!</definedName>
    <definedName name="BLPH29" localSheetId="22" hidden="1">#REF!</definedName>
    <definedName name="BLPH29" localSheetId="23" hidden="1">#REF!</definedName>
    <definedName name="BLPH29" localSheetId="24" hidden="1">#REF!</definedName>
    <definedName name="BLPH29" localSheetId="26" hidden="1">#REF!</definedName>
    <definedName name="BLPH29" localSheetId="27" hidden="1">#REF!</definedName>
    <definedName name="BLPH29" localSheetId="28" hidden="1">#REF!</definedName>
    <definedName name="BLPH29" localSheetId="29" hidden="1">#REF!</definedName>
    <definedName name="BLPH29" localSheetId="30" hidden="1">#REF!</definedName>
    <definedName name="BLPH29" hidden="1">#REF!</definedName>
    <definedName name="BLPH3" hidden="1">#REF!</definedName>
    <definedName name="BLPH30" localSheetId="9" hidden="1">#REF!</definedName>
    <definedName name="BLPH30" localSheetId="12" hidden="1">#REF!</definedName>
    <definedName name="BLPH30" localSheetId="13" hidden="1">#REF!</definedName>
    <definedName name="BLPH30" localSheetId="14" hidden="1">#REF!</definedName>
    <definedName name="BLPH30" localSheetId="15" hidden="1">#REF!</definedName>
    <definedName name="BLPH30" localSheetId="16" hidden="1">#REF!</definedName>
    <definedName name="BLPH30" localSheetId="21" hidden="1">#REF!</definedName>
    <definedName name="BLPH30" localSheetId="22" hidden="1">#REF!</definedName>
    <definedName name="BLPH30" localSheetId="23" hidden="1">#REF!</definedName>
    <definedName name="BLPH30" localSheetId="24" hidden="1">#REF!</definedName>
    <definedName name="BLPH30" localSheetId="26" hidden="1">#REF!</definedName>
    <definedName name="BLPH30" localSheetId="27" hidden="1">#REF!</definedName>
    <definedName name="BLPH30" localSheetId="28" hidden="1">#REF!</definedName>
    <definedName name="BLPH30" localSheetId="29" hidden="1">#REF!</definedName>
    <definedName name="BLPH30" localSheetId="30" hidden="1">#REF!</definedName>
    <definedName name="BLPH30" hidden="1">#REF!</definedName>
    <definedName name="BLPH31" localSheetId="9" hidden="1">#REF!</definedName>
    <definedName name="BLPH31" localSheetId="12" hidden="1">#REF!</definedName>
    <definedName name="BLPH31" localSheetId="13" hidden="1">#REF!</definedName>
    <definedName name="BLPH31" localSheetId="14" hidden="1">#REF!</definedName>
    <definedName name="BLPH31" localSheetId="15" hidden="1">#REF!</definedName>
    <definedName name="BLPH31" localSheetId="16" hidden="1">#REF!</definedName>
    <definedName name="BLPH31" localSheetId="21" hidden="1">#REF!</definedName>
    <definedName name="BLPH31" localSheetId="22" hidden="1">#REF!</definedName>
    <definedName name="BLPH31" localSheetId="23" hidden="1">#REF!</definedName>
    <definedName name="BLPH31" localSheetId="24" hidden="1">#REF!</definedName>
    <definedName name="BLPH31" localSheetId="26" hidden="1">#REF!</definedName>
    <definedName name="BLPH31" localSheetId="27" hidden="1">#REF!</definedName>
    <definedName name="BLPH31" localSheetId="28" hidden="1">#REF!</definedName>
    <definedName name="BLPH31" localSheetId="29" hidden="1">#REF!</definedName>
    <definedName name="BLPH31" localSheetId="30" hidden="1">#REF!</definedName>
    <definedName name="BLPH31" hidden="1">#REF!</definedName>
    <definedName name="BLPH32" localSheetId="9" hidden="1">#REF!</definedName>
    <definedName name="BLPH32" localSheetId="12" hidden="1">#REF!</definedName>
    <definedName name="BLPH32" localSheetId="13" hidden="1">#REF!</definedName>
    <definedName name="BLPH32" localSheetId="14" hidden="1">#REF!</definedName>
    <definedName name="BLPH32" localSheetId="15" hidden="1">#REF!</definedName>
    <definedName name="BLPH32" localSheetId="16" hidden="1">#REF!</definedName>
    <definedName name="BLPH32" localSheetId="21" hidden="1">#REF!</definedName>
    <definedName name="BLPH32" localSheetId="22" hidden="1">#REF!</definedName>
    <definedName name="BLPH32" localSheetId="23" hidden="1">#REF!</definedName>
    <definedName name="BLPH32" localSheetId="24" hidden="1">#REF!</definedName>
    <definedName name="BLPH32" localSheetId="26" hidden="1">#REF!</definedName>
    <definedName name="BLPH32" localSheetId="27" hidden="1">#REF!</definedName>
    <definedName name="BLPH32" localSheetId="28" hidden="1">#REF!</definedName>
    <definedName name="BLPH32" localSheetId="29" hidden="1">#REF!</definedName>
    <definedName name="BLPH32" localSheetId="30" hidden="1">#REF!</definedName>
    <definedName name="BLPH32" hidden="1">#REF!</definedName>
    <definedName name="BLPH33" localSheetId="9" hidden="1">#REF!</definedName>
    <definedName name="BLPH33" localSheetId="12" hidden="1">#REF!</definedName>
    <definedName name="BLPH33" localSheetId="13" hidden="1">#REF!</definedName>
    <definedName name="BLPH33" localSheetId="14" hidden="1">#REF!</definedName>
    <definedName name="BLPH33" localSheetId="15" hidden="1">#REF!</definedName>
    <definedName name="BLPH33" localSheetId="16" hidden="1">#REF!</definedName>
    <definedName name="BLPH33" localSheetId="21" hidden="1">#REF!</definedName>
    <definedName name="BLPH33" localSheetId="22" hidden="1">#REF!</definedName>
    <definedName name="BLPH33" localSheetId="23" hidden="1">#REF!</definedName>
    <definedName name="BLPH33" localSheetId="24" hidden="1">#REF!</definedName>
    <definedName name="BLPH33" localSheetId="26" hidden="1">#REF!</definedName>
    <definedName name="BLPH33" localSheetId="27" hidden="1">#REF!</definedName>
    <definedName name="BLPH33" localSheetId="28" hidden="1">#REF!</definedName>
    <definedName name="BLPH33" localSheetId="29" hidden="1">#REF!</definedName>
    <definedName name="BLPH33" localSheetId="30" hidden="1">#REF!</definedName>
    <definedName name="BLPH33" hidden="1">#REF!</definedName>
    <definedName name="BLPH34" localSheetId="9" hidden="1">#REF!</definedName>
    <definedName name="BLPH34" localSheetId="12" hidden="1">#REF!</definedName>
    <definedName name="BLPH34" localSheetId="13" hidden="1">#REF!</definedName>
    <definedName name="BLPH34" localSheetId="14" hidden="1">#REF!</definedName>
    <definedName name="BLPH34" localSheetId="15" hidden="1">#REF!</definedName>
    <definedName name="BLPH34" localSheetId="16" hidden="1">#REF!</definedName>
    <definedName name="BLPH34" localSheetId="21" hidden="1">#REF!</definedName>
    <definedName name="BLPH34" localSheetId="22" hidden="1">#REF!</definedName>
    <definedName name="BLPH34" localSheetId="23" hidden="1">#REF!</definedName>
    <definedName name="BLPH34" localSheetId="24" hidden="1">#REF!</definedName>
    <definedName name="BLPH34" localSheetId="26" hidden="1">#REF!</definedName>
    <definedName name="BLPH34" localSheetId="27" hidden="1">#REF!</definedName>
    <definedName name="BLPH34" localSheetId="28" hidden="1">#REF!</definedName>
    <definedName name="BLPH34" localSheetId="29" hidden="1">#REF!</definedName>
    <definedName name="BLPH34" localSheetId="30" hidden="1">#REF!</definedName>
    <definedName name="BLPH34" hidden="1">#REF!</definedName>
    <definedName name="BLPH35" localSheetId="9" hidden="1">#REF!</definedName>
    <definedName name="BLPH35" localSheetId="12" hidden="1">#REF!</definedName>
    <definedName name="BLPH35" localSheetId="13" hidden="1">#REF!</definedName>
    <definedName name="BLPH35" localSheetId="14" hidden="1">#REF!</definedName>
    <definedName name="BLPH35" localSheetId="15" hidden="1">#REF!</definedName>
    <definedName name="BLPH35" localSheetId="16" hidden="1">#REF!</definedName>
    <definedName name="BLPH35" localSheetId="21" hidden="1">#REF!</definedName>
    <definedName name="BLPH35" localSheetId="22" hidden="1">#REF!</definedName>
    <definedName name="BLPH35" localSheetId="23" hidden="1">#REF!</definedName>
    <definedName name="BLPH35" localSheetId="24" hidden="1">#REF!</definedName>
    <definedName name="BLPH35" localSheetId="26" hidden="1">#REF!</definedName>
    <definedName name="BLPH35" localSheetId="27" hidden="1">#REF!</definedName>
    <definedName name="BLPH35" localSheetId="28" hidden="1">#REF!</definedName>
    <definedName name="BLPH35" localSheetId="29" hidden="1">#REF!</definedName>
    <definedName name="BLPH35" localSheetId="30" hidden="1">#REF!</definedName>
    <definedName name="BLPH35" hidden="1">#REF!</definedName>
    <definedName name="BLPH36" localSheetId="9" hidden="1">#REF!</definedName>
    <definedName name="BLPH36" localSheetId="12" hidden="1">#REF!</definedName>
    <definedName name="BLPH36" localSheetId="13" hidden="1">#REF!</definedName>
    <definedName name="BLPH36" localSheetId="14" hidden="1">#REF!</definedName>
    <definedName name="BLPH36" localSheetId="15" hidden="1">#REF!</definedName>
    <definedName name="BLPH36" localSheetId="16" hidden="1">#REF!</definedName>
    <definedName name="BLPH36" localSheetId="21" hidden="1">#REF!</definedName>
    <definedName name="BLPH36" localSheetId="22" hidden="1">#REF!</definedName>
    <definedName name="BLPH36" localSheetId="23" hidden="1">#REF!</definedName>
    <definedName name="BLPH36" localSheetId="24" hidden="1">#REF!</definedName>
    <definedName name="BLPH36" localSheetId="26" hidden="1">#REF!</definedName>
    <definedName name="BLPH36" localSheetId="27" hidden="1">#REF!</definedName>
    <definedName name="BLPH36" localSheetId="28" hidden="1">#REF!</definedName>
    <definedName name="BLPH36" localSheetId="29" hidden="1">#REF!</definedName>
    <definedName name="BLPH36" localSheetId="30" hidden="1">#REF!</definedName>
    <definedName name="BLPH36" hidden="1">#REF!</definedName>
    <definedName name="BLPH37" localSheetId="9" hidden="1">#REF!</definedName>
    <definedName name="BLPH37" localSheetId="12" hidden="1">#REF!</definedName>
    <definedName name="BLPH37" localSheetId="13" hidden="1">#REF!</definedName>
    <definedName name="BLPH37" localSheetId="14" hidden="1">#REF!</definedName>
    <definedName name="BLPH37" localSheetId="15" hidden="1">#REF!</definedName>
    <definedName name="BLPH37" localSheetId="16" hidden="1">#REF!</definedName>
    <definedName name="BLPH37" localSheetId="21" hidden="1">#REF!</definedName>
    <definedName name="BLPH37" localSheetId="22" hidden="1">#REF!</definedName>
    <definedName name="BLPH37" localSheetId="23" hidden="1">#REF!</definedName>
    <definedName name="BLPH37" localSheetId="24" hidden="1">#REF!</definedName>
    <definedName name="BLPH37" localSheetId="26" hidden="1">#REF!</definedName>
    <definedName name="BLPH37" localSheetId="27" hidden="1">#REF!</definedName>
    <definedName name="BLPH37" localSheetId="28" hidden="1">#REF!</definedName>
    <definedName name="BLPH37" localSheetId="29" hidden="1">#REF!</definedName>
    <definedName name="BLPH37" localSheetId="30" hidden="1">#REF!</definedName>
    <definedName name="BLPH37" hidden="1">#REF!</definedName>
    <definedName name="BLPH38" localSheetId="9" hidden="1">#REF!</definedName>
    <definedName name="BLPH38" localSheetId="12" hidden="1">#REF!</definedName>
    <definedName name="BLPH38" localSheetId="13" hidden="1">#REF!</definedName>
    <definedName name="BLPH38" localSheetId="14" hidden="1">#REF!</definedName>
    <definedName name="BLPH38" localSheetId="15" hidden="1">#REF!</definedName>
    <definedName name="BLPH38" localSheetId="16" hidden="1">#REF!</definedName>
    <definedName name="BLPH38" localSheetId="21" hidden="1">#REF!</definedName>
    <definedName name="BLPH38" localSheetId="22" hidden="1">#REF!</definedName>
    <definedName name="BLPH38" localSheetId="23" hidden="1">#REF!</definedName>
    <definedName name="BLPH38" localSheetId="24" hidden="1">#REF!</definedName>
    <definedName name="BLPH38" localSheetId="26" hidden="1">#REF!</definedName>
    <definedName name="BLPH38" localSheetId="27" hidden="1">#REF!</definedName>
    <definedName name="BLPH38" localSheetId="28" hidden="1">#REF!</definedName>
    <definedName name="BLPH38" localSheetId="29" hidden="1">#REF!</definedName>
    <definedName name="BLPH38" localSheetId="30" hidden="1">#REF!</definedName>
    <definedName name="BLPH38" hidden="1">#REF!</definedName>
    <definedName name="BLPH39" localSheetId="9" hidden="1">#REF!</definedName>
    <definedName name="BLPH39" localSheetId="12" hidden="1">#REF!</definedName>
    <definedName name="BLPH39" localSheetId="13" hidden="1">#REF!</definedName>
    <definedName name="BLPH39" localSheetId="14" hidden="1">#REF!</definedName>
    <definedName name="BLPH39" localSheetId="15" hidden="1">#REF!</definedName>
    <definedName name="BLPH39" localSheetId="16" hidden="1">#REF!</definedName>
    <definedName name="BLPH39" localSheetId="21" hidden="1">#REF!</definedName>
    <definedName name="BLPH39" localSheetId="22" hidden="1">#REF!</definedName>
    <definedName name="BLPH39" localSheetId="23" hidden="1">#REF!</definedName>
    <definedName name="BLPH39" localSheetId="24" hidden="1">#REF!</definedName>
    <definedName name="BLPH39" localSheetId="26" hidden="1">#REF!</definedName>
    <definedName name="BLPH39" localSheetId="27" hidden="1">#REF!</definedName>
    <definedName name="BLPH39" localSheetId="28" hidden="1">#REF!</definedName>
    <definedName name="BLPH39" localSheetId="29" hidden="1">#REF!</definedName>
    <definedName name="BLPH39" localSheetId="30" hidden="1">#REF!</definedName>
    <definedName name="BLPH39" hidden="1">#REF!</definedName>
    <definedName name="BLPH4" localSheetId="9" hidden="1">#REF!</definedName>
    <definedName name="BLPH4" localSheetId="12" hidden="1">#REF!</definedName>
    <definedName name="BLPH4" localSheetId="13" hidden="1">#REF!</definedName>
    <definedName name="BLPH4" localSheetId="14" hidden="1">#REF!</definedName>
    <definedName name="BLPH4" localSheetId="15" hidden="1">#REF!</definedName>
    <definedName name="BLPH4" localSheetId="16" hidden="1">#REF!</definedName>
    <definedName name="BLPH4" localSheetId="21" hidden="1">#REF!</definedName>
    <definedName name="BLPH4" localSheetId="22" hidden="1">#REF!</definedName>
    <definedName name="BLPH4" localSheetId="23" hidden="1">#REF!</definedName>
    <definedName name="BLPH4" localSheetId="24" hidden="1">#REF!</definedName>
    <definedName name="BLPH4" localSheetId="26" hidden="1">#REF!</definedName>
    <definedName name="BLPH4" localSheetId="27" hidden="1">#REF!</definedName>
    <definedName name="BLPH4" localSheetId="28" hidden="1">#REF!</definedName>
    <definedName name="BLPH4" localSheetId="29" hidden="1">#REF!</definedName>
    <definedName name="BLPH4" localSheetId="30" hidden="1">#REF!</definedName>
    <definedName name="BLPH4" hidden="1">#REF!</definedName>
    <definedName name="BLPH40" localSheetId="9" hidden="1">#REF!</definedName>
    <definedName name="BLPH40" localSheetId="12" hidden="1">#REF!</definedName>
    <definedName name="BLPH40" localSheetId="13" hidden="1">#REF!</definedName>
    <definedName name="BLPH40" localSheetId="14" hidden="1">#REF!</definedName>
    <definedName name="BLPH40" localSheetId="15" hidden="1">#REF!</definedName>
    <definedName name="BLPH40" localSheetId="16" hidden="1">#REF!</definedName>
    <definedName name="BLPH40" localSheetId="21" hidden="1">#REF!</definedName>
    <definedName name="BLPH40" localSheetId="22" hidden="1">#REF!</definedName>
    <definedName name="BLPH40" localSheetId="23" hidden="1">#REF!</definedName>
    <definedName name="BLPH40" localSheetId="24" hidden="1">#REF!</definedName>
    <definedName name="BLPH40" localSheetId="26" hidden="1">#REF!</definedName>
    <definedName name="BLPH40" localSheetId="27" hidden="1">#REF!</definedName>
    <definedName name="BLPH40" localSheetId="28" hidden="1">#REF!</definedName>
    <definedName name="BLPH40" localSheetId="29" hidden="1">#REF!</definedName>
    <definedName name="BLPH40" localSheetId="30" hidden="1">#REF!</definedName>
    <definedName name="BLPH40" hidden="1">#REF!</definedName>
    <definedName name="BLPH41" localSheetId="9" hidden="1">#REF!</definedName>
    <definedName name="BLPH41" localSheetId="12" hidden="1">#REF!</definedName>
    <definedName name="BLPH41" localSheetId="13" hidden="1">#REF!</definedName>
    <definedName name="BLPH41" localSheetId="14" hidden="1">#REF!</definedName>
    <definedName name="BLPH41" localSheetId="15" hidden="1">#REF!</definedName>
    <definedName name="BLPH41" localSheetId="16" hidden="1">#REF!</definedName>
    <definedName name="BLPH41" localSheetId="21" hidden="1">#REF!</definedName>
    <definedName name="BLPH41" localSheetId="22" hidden="1">#REF!</definedName>
    <definedName name="BLPH41" localSheetId="23" hidden="1">#REF!</definedName>
    <definedName name="BLPH41" localSheetId="24" hidden="1">#REF!</definedName>
    <definedName name="BLPH41" localSheetId="26" hidden="1">#REF!</definedName>
    <definedName name="BLPH41" localSheetId="27" hidden="1">#REF!</definedName>
    <definedName name="BLPH41" localSheetId="28" hidden="1">#REF!</definedName>
    <definedName name="BLPH41" localSheetId="29" hidden="1">#REF!</definedName>
    <definedName name="BLPH41" localSheetId="30" hidden="1">#REF!</definedName>
    <definedName name="BLPH41" hidden="1">#REF!</definedName>
    <definedName name="BLPH42" localSheetId="9" hidden="1">#REF!</definedName>
    <definedName name="BLPH42" localSheetId="12" hidden="1">#REF!</definedName>
    <definedName name="BLPH42" localSheetId="13" hidden="1">#REF!</definedName>
    <definedName name="BLPH42" localSheetId="14" hidden="1">#REF!</definedName>
    <definedName name="BLPH42" localSheetId="15" hidden="1">#REF!</definedName>
    <definedName name="BLPH42" localSheetId="16" hidden="1">#REF!</definedName>
    <definedName name="BLPH42" localSheetId="21" hidden="1">#REF!</definedName>
    <definedName name="BLPH42" localSheetId="22" hidden="1">#REF!</definedName>
    <definedName name="BLPH42" localSheetId="23" hidden="1">#REF!</definedName>
    <definedName name="BLPH42" localSheetId="24" hidden="1">#REF!</definedName>
    <definedName name="BLPH42" localSheetId="26" hidden="1">#REF!</definedName>
    <definedName name="BLPH42" localSheetId="27" hidden="1">#REF!</definedName>
    <definedName name="BLPH42" localSheetId="28" hidden="1">#REF!</definedName>
    <definedName name="BLPH42" localSheetId="29" hidden="1">#REF!</definedName>
    <definedName name="BLPH42" localSheetId="30" hidden="1">#REF!</definedName>
    <definedName name="BLPH42" hidden="1">#REF!</definedName>
    <definedName name="BLPH43" localSheetId="9" hidden="1">#REF!</definedName>
    <definedName name="BLPH43" localSheetId="12" hidden="1">#REF!</definedName>
    <definedName name="BLPH43" localSheetId="13" hidden="1">#REF!</definedName>
    <definedName name="BLPH43" localSheetId="14" hidden="1">#REF!</definedName>
    <definedName name="BLPH43" localSheetId="15" hidden="1">#REF!</definedName>
    <definedName name="BLPH43" localSheetId="16" hidden="1">#REF!</definedName>
    <definedName name="BLPH43" localSheetId="21" hidden="1">#REF!</definedName>
    <definedName name="BLPH43" localSheetId="22" hidden="1">#REF!</definedName>
    <definedName name="BLPH43" localSheetId="23" hidden="1">#REF!</definedName>
    <definedName name="BLPH43" localSheetId="24" hidden="1">#REF!</definedName>
    <definedName name="BLPH43" localSheetId="26" hidden="1">#REF!</definedName>
    <definedName name="BLPH43" localSheetId="27" hidden="1">#REF!</definedName>
    <definedName name="BLPH43" localSheetId="28" hidden="1">#REF!</definedName>
    <definedName name="BLPH43" localSheetId="29" hidden="1">#REF!</definedName>
    <definedName name="BLPH43" localSheetId="30" hidden="1">#REF!</definedName>
    <definedName name="BLPH43" hidden="1">#REF!</definedName>
    <definedName name="BLPH44" localSheetId="9" hidden="1">#REF!</definedName>
    <definedName name="BLPH44" localSheetId="12" hidden="1">#REF!</definedName>
    <definedName name="BLPH44" localSheetId="13" hidden="1">#REF!</definedName>
    <definedName name="BLPH44" localSheetId="14" hidden="1">#REF!</definedName>
    <definedName name="BLPH44" localSheetId="15" hidden="1">#REF!</definedName>
    <definedName name="BLPH44" localSheetId="16" hidden="1">#REF!</definedName>
    <definedName name="BLPH44" localSheetId="21" hidden="1">#REF!</definedName>
    <definedName name="BLPH44" localSheetId="22" hidden="1">#REF!</definedName>
    <definedName name="BLPH44" localSheetId="23" hidden="1">#REF!</definedName>
    <definedName name="BLPH44" localSheetId="24" hidden="1">#REF!</definedName>
    <definedName name="BLPH44" localSheetId="26" hidden="1">#REF!</definedName>
    <definedName name="BLPH44" localSheetId="27" hidden="1">#REF!</definedName>
    <definedName name="BLPH44" localSheetId="28" hidden="1">#REF!</definedName>
    <definedName name="BLPH44" localSheetId="29" hidden="1">#REF!</definedName>
    <definedName name="BLPH44" localSheetId="30" hidden="1">#REF!</definedName>
    <definedName name="BLPH44" hidden="1">#REF!</definedName>
    <definedName name="BLPH45" localSheetId="9" hidden="1">#REF!</definedName>
    <definedName name="BLPH45" localSheetId="12" hidden="1">#REF!</definedName>
    <definedName name="BLPH45" localSheetId="13" hidden="1">#REF!</definedName>
    <definedName name="BLPH45" localSheetId="14" hidden="1">#REF!</definedName>
    <definedName name="BLPH45" localSheetId="15" hidden="1">#REF!</definedName>
    <definedName name="BLPH45" localSheetId="16" hidden="1">#REF!</definedName>
    <definedName name="BLPH45" localSheetId="21" hidden="1">#REF!</definedName>
    <definedName name="BLPH45" localSheetId="22" hidden="1">#REF!</definedName>
    <definedName name="BLPH45" localSheetId="23" hidden="1">#REF!</definedName>
    <definedName name="BLPH45" localSheetId="24" hidden="1">#REF!</definedName>
    <definedName name="BLPH45" localSheetId="26" hidden="1">#REF!</definedName>
    <definedName name="BLPH45" localSheetId="27" hidden="1">#REF!</definedName>
    <definedName name="BLPH45" localSheetId="28" hidden="1">#REF!</definedName>
    <definedName name="BLPH45" localSheetId="29" hidden="1">#REF!</definedName>
    <definedName name="BLPH45" localSheetId="30" hidden="1">#REF!</definedName>
    <definedName name="BLPH45" hidden="1">#REF!</definedName>
    <definedName name="BLPH46" localSheetId="9" hidden="1">#REF!</definedName>
    <definedName name="BLPH46" localSheetId="12" hidden="1">#REF!</definedName>
    <definedName name="BLPH46" localSheetId="13" hidden="1">#REF!</definedName>
    <definedName name="BLPH46" localSheetId="14" hidden="1">#REF!</definedName>
    <definedName name="BLPH46" localSheetId="15" hidden="1">#REF!</definedName>
    <definedName name="BLPH46" localSheetId="16" hidden="1">#REF!</definedName>
    <definedName name="BLPH46" localSheetId="21" hidden="1">#REF!</definedName>
    <definedName name="BLPH46" localSheetId="22" hidden="1">#REF!</definedName>
    <definedName name="BLPH46" localSheetId="23" hidden="1">#REF!</definedName>
    <definedName name="BLPH46" localSheetId="24" hidden="1">#REF!</definedName>
    <definedName name="BLPH46" localSheetId="26" hidden="1">#REF!</definedName>
    <definedName name="BLPH46" localSheetId="27" hidden="1">#REF!</definedName>
    <definedName name="BLPH46" localSheetId="28" hidden="1">#REF!</definedName>
    <definedName name="BLPH46" localSheetId="29" hidden="1">#REF!</definedName>
    <definedName name="BLPH46" localSheetId="30" hidden="1">#REF!</definedName>
    <definedName name="BLPH46" hidden="1">#REF!</definedName>
    <definedName name="BLPH47" localSheetId="9" hidden="1">#REF!</definedName>
    <definedName name="BLPH47" localSheetId="12" hidden="1">#REF!</definedName>
    <definedName name="BLPH47" localSheetId="13" hidden="1">#REF!</definedName>
    <definedName name="BLPH47" localSheetId="14" hidden="1">#REF!</definedName>
    <definedName name="BLPH47" localSheetId="15" hidden="1">#REF!</definedName>
    <definedName name="BLPH47" localSheetId="16" hidden="1">#REF!</definedName>
    <definedName name="BLPH47" localSheetId="21" hidden="1">#REF!</definedName>
    <definedName name="BLPH47" localSheetId="22" hidden="1">#REF!</definedName>
    <definedName name="BLPH47" localSheetId="23" hidden="1">#REF!</definedName>
    <definedName name="BLPH47" localSheetId="24" hidden="1">#REF!</definedName>
    <definedName name="BLPH47" localSheetId="26" hidden="1">#REF!</definedName>
    <definedName name="BLPH47" localSheetId="27" hidden="1">#REF!</definedName>
    <definedName name="BLPH47" localSheetId="28" hidden="1">#REF!</definedName>
    <definedName name="BLPH47" localSheetId="29" hidden="1">#REF!</definedName>
    <definedName name="BLPH47" localSheetId="30" hidden="1">#REF!</definedName>
    <definedName name="BLPH47" hidden="1">#REF!</definedName>
    <definedName name="BLPH48" localSheetId="9" hidden="1">#REF!</definedName>
    <definedName name="BLPH48" localSheetId="12" hidden="1">#REF!</definedName>
    <definedName name="BLPH48" localSheetId="13" hidden="1">#REF!</definedName>
    <definedName name="BLPH48" localSheetId="14" hidden="1">#REF!</definedName>
    <definedName name="BLPH48" localSheetId="15" hidden="1">#REF!</definedName>
    <definedName name="BLPH48" localSheetId="16" hidden="1">#REF!</definedName>
    <definedName name="BLPH48" localSheetId="21" hidden="1">#REF!</definedName>
    <definedName name="BLPH48" localSheetId="22" hidden="1">#REF!</definedName>
    <definedName name="BLPH48" localSheetId="23" hidden="1">#REF!</definedName>
    <definedName name="BLPH48" localSheetId="24" hidden="1">#REF!</definedName>
    <definedName name="BLPH48" localSheetId="26" hidden="1">#REF!</definedName>
    <definedName name="BLPH48" localSheetId="27" hidden="1">#REF!</definedName>
    <definedName name="BLPH48" localSheetId="28" hidden="1">#REF!</definedName>
    <definedName name="BLPH48" localSheetId="29" hidden="1">#REF!</definedName>
    <definedName name="BLPH48" localSheetId="30" hidden="1">#REF!</definedName>
    <definedName name="BLPH48" hidden="1">#REF!</definedName>
    <definedName name="BLPH49" localSheetId="9" hidden="1">#REF!</definedName>
    <definedName name="BLPH49" localSheetId="12" hidden="1">#REF!</definedName>
    <definedName name="BLPH49" localSheetId="13" hidden="1">#REF!</definedName>
    <definedName name="BLPH49" localSheetId="14" hidden="1">#REF!</definedName>
    <definedName name="BLPH49" localSheetId="15" hidden="1">#REF!</definedName>
    <definedName name="BLPH49" localSheetId="16" hidden="1">#REF!</definedName>
    <definedName name="BLPH49" localSheetId="21" hidden="1">#REF!</definedName>
    <definedName name="BLPH49" localSheetId="22" hidden="1">#REF!</definedName>
    <definedName name="BLPH49" localSheetId="23" hidden="1">#REF!</definedName>
    <definedName name="BLPH49" localSheetId="24" hidden="1">#REF!</definedName>
    <definedName name="BLPH49" localSheetId="26" hidden="1">#REF!</definedName>
    <definedName name="BLPH49" localSheetId="27" hidden="1">#REF!</definedName>
    <definedName name="BLPH49" localSheetId="28" hidden="1">#REF!</definedName>
    <definedName name="BLPH49" localSheetId="29" hidden="1">#REF!</definedName>
    <definedName name="BLPH49" localSheetId="30" hidden="1">#REF!</definedName>
    <definedName name="BLPH49" hidden="1">#REF!</definedName>
    <definedName name="BLPH5" hidden="1">#REF!</definedName>
    <definedName name="BLPH50" localSheetId="9" hidden="1">#REF!</definedName>
    <definedName name="BLPH50" localSheetId="12" hidden="1">#REF!</definedName>
    <definedName name="BLPH50" localSheetId="13" hidden="1">#REF!</definedName>
    <definedName name="BLPH50" localSheetId="14" hidden="1">#REF!</definedName>
    <definedName name="BLPH50" localSheetId="15" hidden="1">#REF!</definedName>
    <definedName name="BLPH50" localSheetId="16" hidden="1">#REF!</definedName>
    <definedName name="BLPH50" localSheetId="21" hidden="1">#REF!</definedName>
    <definedName name="BLPH50" localSheetId="22" hidden="1">#REF!</definedName>
    <definedName name="BLPH50" localSheetId="23" hidden="1">#REF!</definedName>
    <definedName name="BLPH50" localSheetId="24" hidden="1">#REF!</definedName>
    <definedName name="BLPH50" localSheetId="26" hidden="1">#REF!</definedName>
    <definedName name="BLPH50" localSheetId="27" hidden="1">#REF!</definedName>
    <definedName name="BLPH50" localSheetId="28" hidden="1">#REF!</definedName>
    <definedName name="BLPH50" localSheetId="29" hidden="1">#REF!</definedName>
    <definedName name="BLPH50" localSheetId="30" hidden="1">#REF!</definedName>
    <definedName name="BLPH50" hidden="1">#REF!</definedName>
    <definedName name="BLPH6" localSheetId="9" hidden="1">#REF!</definedName>
    <definedName name="BLPH6" localSheetId="12" hidden="1">#REF!</definedName>
    <definedName name="BLPH6" localSheetId="13" hidden="1">#REF!</definedName>
    <definedName name="BLPH6" localSheetId="14" hidden="1">#REF!</definedName>
    <definedName name="BLPH6" localSheetId="15" hidden="1">#REF!</definedName>
    <definedName name="BLPH6" localSheetId="16" hidden="1">#REF!</definedName>
    <definedName name="BLPH6" localSheetId="21" hidden="1">#REF!</definedName>
    <definedName name="BLPH6" localSheetId="22" hidden="1">#REF!</definedName>
    <definedName name="BLPH6" localSheetId="23" hidden="1">#REF!</definedName>
    <definedName name="BLPH6" localSheetId="24" hidden="1">#REF!</definedName>
    <definedName name="BLPH6" localSheetId="26" hidden="1">#REF!</definedName>
    <definedName name="BLPH6" localSheetId="27" hidden="1">#REF!</definedName>
    <definedName name="BLPH6" localSheetId="28" hidden="1">#REF!</definedName>
    <definedName name="BLPH6" localSheetId="29" hidden="1">#REF!</definedName>
    <definedName name="BLPH6" localSheetId="30" hidden="1">#REF!</definedName>
    <definedName name="BLPH6" hidden="1">#REF!</definedName>
    <definedName name="BLPH7" localSheetId="9" hidden="1">#REF!</definedName>
    <definedName name="BLPH7" localSheetId="12" hidden="1">#REF!</definedName>
    <definedName name="BLPH7" localSheetId="13" hidden="1">#REF!</definedName>
    <definedName name="BLPH7" localSheetId="14" hidden="1">#REF!</definedName>
    <definedName name="BLPH7" localSheetId="15" hidden="1">#REF!</definedName>
    <definedName name="BLPH7" localSheetId="16" hidden="1">#REF!</definedName>
    <definedName name="BLPH7" localSheetId="21" hidden="1">#REF!</definedName>
    <definedName name="BLPH7" localSheetId="22" hidden="1">#REF!</definedName>
    <definedName name="BLPH7" localSheetId="23" hidden="1">#REF!</definedName>
    <definedName name="BLPH7" localSheetId="24" hidden="1">#REF!</definedName>
    <definedName name="BLPH7" localSheetId="26" hidden="1">#REF!</definedName>
    <definedName name="BLPH7" localSheetId="27" hidden="1">#REF!</definedName>
    <definedName name="BLPH7" localSheetId="28" hidden="1">#REF!</definedName>
    <definedName name="BLPH7" localSheetId="29" hidden="1">#REF!</definedName>
    <definedName name="BLPH7" localSheetId="30" hidden="1">#REF!</definedName>
    <definedName name="BLPH7" hidden="1">#REF!</definedName>
    <definedName name="BLPH8" localSheetId="9" hidden="1">#REF!</definedName>
    <definedName name="BLPH8" localSheetId="12" hidden="1">#REF!</definedName>
    <definedName name="BLPH8" localSheetId="13" hidden="1">#REF!</definedName>
    <definedName name="BLPH8" localSheetId="14" hidden="1">#REF!</definedName>
    <definedName name="BLPH8" localSheetId="15" hidden="1">#REF!</definedName>
    <definedName name="BLPH8" localSheetId="16" hidden="1">#REF!</definedName>
    <definedName name="BLPH8" localSheetId="21" hidden="1">#REF!</definedName>
    <definedName name="BLPH8" localSheetId="22" hidden="1">#REF!</definedName>
    <definedName name="BLPH8" localSheetId="23" hidden="1">#REF!</definedName>
    <definedName name="BLPH8" localSheetId="24" hidden="1">#REF!</definedName>
    <definedName name="BLPH8" localSheetId="26" hidden="1">#REF!</definedName>
    <definedName name="BLPH8" localSheetId="27" hidden="1">#REF!</definedName>
    <definedName name="BLPH8" localSheetId="28" hidden="1">#REF!</definedName>
    <definedName name="BLPH8" localSheetId="29" hidden="1">#REF!</definedName>
    <definedName name="BLPH8" localSheetId="30" hidden="1">#REF!</definedName>
    <definedName name="BLPH8" hidden="1">#REF!</definedName>
    <definedName name="BLPH9" localSheetId="9" hidden="1">#REF!</definedName>
    <definedName name="BLPH9" localSheetId="12" hidden="1">#REF!</definedName>
    <definedName name="BLPH9" localSheetId="13" hidden="1">#REF!</definedName>
    <definedName name="BLPH9" localSheetId="14" hidden="1">#REF!</definedName>
    <definedName name="BLPH9" localSheetId="15" hidden="1">#REF!</definedName>
    <definedName name="BLPH9" localSheetId="16" hidden="1">#REF!</definedName>
    <definedName name="BLPH9" localSheetId="21" hidden="1">#REF!</definedName>
    <definedName name="BLPH9" localSheetId="22" hidden="1">#REF!</definedName>
    <definedName name="BLPH9" localSheetId="23" hidden="1">#REF!</definedName>
    <definedName name="BLPH9" localSheetId="24" hidden="1">#REF!</definedName>
    <definedName name="BLPH9" localSheetId="26" hidden="1">#REF!</definedName>
    <definedName name="BLPH9" localSheetId="27" hidden="1">#REF!</definedName>
    <definedName name="BLPH9" localSheetId="28" hidden="1">#REF!</definedName>
    <definedName name="BLPH9" localSheetId="29" hidden="1">#REF!</definedName>
    <definedName name="BLPH9" localSheetId="30" hidden="1">#REF!</definedName>
    <definedName name="BLPH9" hidden="1">#REF!</definedName>
    <definedName name="bojbr" localSheetId="9">#REF!</definedName>
    <definedName name="bojbr" localSheetId="12">#REF!</definedName>
    <definedName name="bojbr" localSheetId="13">#REF!</definedName>
    <definedName name="bojbr" localSheetId="14">#REF!</definedName>
    <definedName name="bojbr" localSheetId="15">#REF!</definedName>
    <definedName name="bojbr" localSheetId="16">#REF!</definedName>
    <definedName name="bojbr" localSheetId="21">#REF!</definedName>
    <definedName name="bojbr" localSheetId="22">#REF!</definedName>
    <definedName name="bojbr" localSheetId="23">#REF!</definedName>
    <definedName name="bojbr" localSheetId="24">#REF!</definedName>
    <definedName name="bojbr" localSheetId="26">#REF!</definedName>
    <definedName name="bojbr" localSheetId="27">#REF!</definedName>
    <definedName name="bojbr" localSheetId="28">#REF!</definedName>
    <definedName name="bojbr" localSheetId="29">#REF!</definedName>
    <definedName name="bojbr" localSheetId="30">#REF!</definedName>
    <definedName name="bojbr">#REF!</definedName>
    <definedName name="cdratio" localSheetId="9">#REF!</definedName>
    <definedName name="cdratio" localSheetId="12">#REF!</definedName>
    <definedName name="cdratio" localSheetId="13">#REF!</definedName>
    <definedName name="cdratio" localSheetId="14">#REF!</definedName>
    <definedName name="cdratio" localSheetId="15">#REF!</definedName>
    <definedName name="cdratio" localSheetId="16">#REF!</definedName>
    <definedName name="cdratio" localSheetId="21">#REF!</definedName>
    <definedName name="cdratio" localSheetId="22">#REF!</definedName>
    <definedName name="cdratio" localSheetId="23">#REF!</definedName>
    <definedName name="cdratio" localSheetId="24">#REF!</definedName>
    <definedName name="cdratio" localSheetId="26">#REF!</definedName>
    <definedName name="cdratio" localSheetId="27">#REF!</definedName>
    <definedName name="cdratio" localSheetId="28">#REF!</definedName>
    <definedName name="cdratio" localSheetId="29">#REF!</definedName>
    <definedName name="cdratio" localSheetId="30">#REF!</definedName>
    <definedName name="cdratio">#REF!</definedName>
    <definedName name="cellnetsub" localSheetId="9">#REF!</definedName>
    <definedName name="cellnetsub" localSheetId="12">#REF!</definedName>
    <definedName name="cellnetsub" localSheetId="13">#REF!</definedName>
    <definedName name="cellnetsub" localSheetId="14">#REF!</definedName>
    <definedName name="cellnetsub" localSheetId="15">#REF!</definedName>
    <definedName name="cellnetsub" localSheetId="16">#REF!</definedName>
    <definedName name="cellnetsub" localSheetId="21">#REF!</definedName>
    <definedName name="cellnetsub" localSheetId="22">#REF!</definedName>
    <definedName name="cellnetsub" localSheetId="23">#REF!</definedName>
    <definedName name="cellnetsub" localSheetId="24">#REF!</definedName>
    <definedName name="cellnetsub" localSheetId="26">#REF!</definedName>
    <definedName name="cellnetsub" localSheetId="27">#REF!</definedName>
    <definedName name="cellnetsub" localSheetId="28">#REF!</definedName>
    <definedName name="cellnetsub" localSheetId="29">#REF!</definedName>
    <definedName name="cellnetsub" localSheetId="30">#REF!</definedName>
    <definedName name="cellnetsub">#REF!</definedName>
    <definedName name="cellsub" localSheetId="9">#REF!</definedName>
    <definedName name="cellsub" localSheetId="12">#REF!</definedName>
    <definedName name="cellsub" localSheetId="13">#REF!</definedName>
    <definedName name="cellsub" localSheetId="14">#REF!</definedName>
    <definedName name="cellsub" localSheetId="15">#REF!</definedName>
    <definedName name="cellsub" localSheetId="16">#REF!</definedName>
    <definedName name="cellsub" localSheetId="21">#REF!</definedName>
    <definedName name="cellsub" localSheetId="22">#REF!</definedName>
    <definedName name="cellsub" localSheetId="23">#REF!</definedName>
    <definedName name="cellsub" localSheetId="24">#REF!</definedName>
    <definedName name="cellsub" localSheetId="26">#REF!</definedName>
    <definedName name="cellsub" localSheetId="27">#REF!</definedName>
    <definedName name="cellsub" localSheetId="28">#REF!</definedName>
    <definedName name="cellsub" localSheetId="29">#REF!</definedName>
    <definedName name="cellsub" localSheetId="30">#REF!</definedName>
    <definedName name="cellsub">#REF!</definedName>
    <definedName name="Cement" localSheetId="9">#REF!</definedName>
    <definedName name="Cement" localSheetId="12">#REF!</definedName>
    <definedName name="Cement" localSheetId="13">#REF!</definedName>
    <definedName name="Cement" localSheetId="14">#REF!</definedName>
    <definedName name="Cement" localSheetId="15">#REF!</definedName>
    <definedName name="Cement" localSheetId="16">#REF!</definedName>
    <definedName name="Cement" localSheetId="21">#REF!</definedName>
    <definedName name="Cement" localSheetId="22">#REF!</definedName>
    <definedName name="Cement" localSheetId="23">#REF!</definedName>
    <definedName name="Cement" localSheetId="24">#REF!</definedName>
    <definedName name="Cement" localSheetId="26">#REF!</definedName>
    <definedName name="Cement" localSheetId="27">#REF!</definedName>
    <definedName name="Cement" localSheetId="28">#REF!</definedName>
    <definedName name="Cement" localSheetId="29">#REF!</definedName>
    <definedName name="Cement" localSheetId="30">#REF!</definedName>
    <definedName name="Cement">#REF!</definedName>
    <definedName name="chinabr" localSheetId="9">#REF!</definedName>
    <definedName name="chinabr" localSheetId="12">#REF!</definedName>
    <definedName name="chinabr" localSheetId="13">#REF!</definedName>
    <definedName name="chinabr" localSheetId="14">#REF!</definedName>
    <definedName name="chinabr" localSheetId="15">#REF!</definedName>
    <definedName name="chinabr" localSheetId="16">#REF!</definedName>
    <definedName name="chinabr" localSheetId="21">#REF!</definedName>
    <definedName name="chinabr" localSheetId="22">#REF!</definedName>
    <definedName name="chinabr" localSheetId="23">#REF!</definedName>
    <definedName name="chinabr" localSheetId="24">#REF!</definedName>
    <definedName name="chinabr" localSheetId="26">#REF!</definedName>
    <definedName name="chinabr" localSheetId="27">#REF!</definedName>
    <definedName name="chinabr" localSheetId="28">#REF!</definedName>
    <definedName name="chinabr" localSheetId="29">#REF!</definedName>
    <definedName name="chinabr" localSheetId="30">#REF!</definedName>
    <definedName name="chinabr">#REF!</definedName>
    <definedName name="Click_on_the_parameters_to_view_the_chart">"Back"</definedName>
    <definedName name="cny" localSheetId="9">#REF!</definedName>
    <definedName name="cny" localSheetId="12">#REF!</definedName>
    <definedName name="cny" localSheetId="13">#REF!</definedName>
    <definedName name="cny" localSheetId="14">#REF!</definedName>
    <definedName name="cny" localSheetId="15">#REF!</definedName>
    <definedName name="cny" localSheetId="16">#REF!</definedName>
    <definedName name="cny" localSheetId="21">#REF!</definedName>
    <definedName name="cny" localSheetId="22">#REF!</definedName>
    <definedName name="cny" localSheetId="23">#REF!</definedName>
    <definedName name="cny" localSheetId="24">#REF!</definedName>
    <definedName name="cny" localSheetId="26">#REF!</definedName>
    <definedName name="cny" localSheetId="27">#REF!</definedName>
    <definedName name="cny" localSheetId="28">#REF!</definedName>
    <definedName name="cny" localSheetId="29">#REF!</definedName>
    <definedName name="cny" localSheetId="30">#REF!</definedName>
    <definedName name="cny">#REF!</definedName>
    <definedName name="commtraffic" localSheetId="9">#REF!</definedName>
    <definedName name="commtraffic" localSheetId="12">#REF!</definedName>
    <definedName name="commtraffic" localSheetId="13">#REF!</definedName>
    <definedName name="commtraffic" localSheetId="14">#REF!</definedName>
    <definedName name="commtraffic" localSheetId="15">#REF!</definedName>
    <definedName name="commtraffic" localSheetId="16">#REF!</definedName>
    <definedName name="commtraffic" localSheetId="21">#REF!</definedName>
    <definedName name="commtraffic" localSheetId="22">#REF!</definedName>
    <definedName name="commtraffic" localSheetId="23">#REF!</definedName>
    <definedName name="commtraffic" localSheetId="24">#REF!</definedName>
    <definedName name="commtraffic" localSheetId="26">#REF!</definedName>
    <definedName name="commtraffic" localSheetId="27">#REF!</definedName>
    <definedName name="commtraffic" localSheetId="28">#REF!</definedName>
    <definedName name="commtraffic" localSheetId="29">#REF!</definedName>
    <definedName name="commtraffic" localSheetId="30">#REF!</definedName>
    <definedName name="commtraffic">#REF!</definedName>
    <definedName name="CompanyNames" localSheetId="9">#REF!</definedName>
    <definedName name="CompanyNames" localSheetId="12">#REF!</definedName>
    <definedName name="CompanyNames" localSheetId="13">#REF!</definedName>
    <definedName name="CompanyNames" localSheetId="14">#REF!</definedName>
    <definedName name="CompanyNames" localSheetId="15">#REF!</definedName>
    <definedName name="CompanyNames" localSheetId="16">#REF!</definedName>
    <definedName name="CompanyNames" localSheetId="21">#REF!</definedName>
    <definedName name="CompanyNames" localSheetId="22">#REF!</definedName>
    <definedName name="CompanyNames" localSheetId="23">#REF!</definedName>
    <definedName name="CompanyNames" localSheetId="24">#REF!</definedName>
    <definedName name="CompanyNames" localSheetId="26">#REF!</definedName>
    <definedName name="CompanyNames" localSheetId="27">#REF!</definedName>
    <definedName name="CompanyNames" localSheetId="28">#REF!</definedName>
    <definedName name="CompanyNames" localSheetId="29">#REF!</definedName>
    <definedName name="CompanyNames" localSheetId="30">#REF!</definedName>
    <definedName name="CompanyNames">#REF!</definedName>
    <definedName name="CompanyNames2">#REF!</definedName>
    <definedName name="copper" localSheetId="9">#REF!</definedName>
    <definedName name="copper" localSheetId="12">#REF!</definedName>
    <definedName name="copper" localSheetId="13">#REF!</definedName>
    <definedName name="copper" localSheetId="14">#REF!</definedName>
    <definedName name="copper" localSheetId="15">#REF!</definedName>
    <definedName name="copper" localSheetId="16">#REF!</definedName>
    <definedName name="copper" localSheetId="21">#REF!</definedName>
    <definedName name="copper" localSheetId="22">#REF!</definedName>
    <definedName name="copper" localSheetId="23">#REF!</definedName>
    <definedName name="copper" localSheetId="24">#REF!</definedName>
    <definedName name="copper" localSheetId="26">#REF!</definedName>
    <definedName name="copper" localSheetId="27">#REF!</definedName>
    <definedName name="copper" localSheetId="28">#REF!</definedName>
    <definedName name="copper" localSheetId="29">#REF!</definedName>
    <definedName name="copper" localSheetId="30">#REF!</definedName>
    <definedName name="copper">#REF!</definedName>
    <definedName name="Corn" localSheetId="9">#REF!</definedName>
    <definedName name="Corn" localSheetId="12">#REF!</definedName>
    <definedName name="Corn" localSheetId="13">#REF!</definedName>
    <definedName name="Corn" localSheetId="14">#REF!</definedName>
    <definedName name="Corn" localSheetId="15">#REF!</definedName>
    <definedName name="Corn" localSheetId="16">#REF!</definedName>
    <definedName name="Corn" localSheetId="21">#REF!</definedName>
    <definedName name="Corn" localSheetId="22">#REF!</definedName>
    <definedName name="Corn" localSheetId="23">#REF!</definedName>
    <definedName name="Corn" localSheetId="24">#REF!</definedName>
    <definedName name="Corn" localSheetId="26">#REF!</definedName>
    <definedName name="Corn" localSheetId="27">#REF!</definedName>
    <definedName name="Corn" localSheetId="28">#REF!</definedName>
    <definedName name="Corn" localSheetId="29">#REF!</definedName>
    <definedName name="Corn" localSheetId="30">#REF!</definedName>
    <definedName name="Corn">#REF!</definedName>
    <definedName name="Cornb" localSheetId="9">#REF!</definedName>
    <definedName name="Cornb" localSheetId="12">#REF!</definedName>
    <definedName name="Cornb" localSheetId="13">#REF!</definedName>
    <definedName name="Cornb" localSheetId="14">#REF!</definedName>
    <definedName name="Cornb" localSheetId="15">#REF!</definedName>
    <definedName name="Cornb" localSheetId="16">#REF!</definedName>
    <definedName name="Cornb" localSheetId="21">#REF!</definedName>
    <definedName name="Cornb" localSheetId="22">#REF!</definedName>
    <definedName name="Cornb" localSheetId="23">#REF!</definedName>
    <definedName name="Cornb" localSheetId="24">#REF!</definedName>
    <definedName name="Cornb" localSheetId="26">#REF!</definedName>
    <definedName name="Cornb" localSheetId="27">#REF!</definedName>
    <definedName name="Cornb" localSheetId="28">#REF!</definedName>
    <definedName name="Cornb" localSheetId="29">#REF!</definedName>
    <definedName name="Cornb" localSheetId="30">#REF!</definedName>
    <definedName name="Cornb">#REF!</definedName>
    <definedName name="cpi" localSheetId="9">#REF!</definedName>
    <definedName name="cpi" localSheetId="12">#REF!</definedName>
    <definedName name="cpi" localSheetId="13">#REF!</definedName>
    <definedName name="cpi" localSheetId="14">#REF!</definedName>
    <definedName name="cpi" localSheetId="15">#REF!</definedName>
    <definedName name="cpi" localSheetId="16">#REF!</definedName>
    <definedName name="cpi" localSheetId="21">#REF!</definedName>
    <definedName name="cpi" localSheetId="22">#REF!</definedName>
    <definedName name="cpi" localSheetId="23">#REF!</definedName>
    <definedName name="cpi" localSheetId="24">#REF!</definedName>
    <definedName name="cpi" localSheetId="26">#REF!</definedName>
    <definedName name="cpi" localSheetId="27">#REF!</definedName>
    <definedName name="cpi" localSheetId="28">#REF!</definedName>
    <definedName name="cpi" localSheetId="29">#REF!</definedName>
    <definedName name="cpi" localSheetId="30">#REF!</definedName>
    <definedName name="cpi">#REF!</definedName>
    <definedName name="crr" localSheetId="9">#REF!</definedName>
    <definedName name="crr" localSheetId="12">#REF!</definedName>
    <definedName name="crr" localSheetId="13">#REF!</definedName>
    <definedName name="crr" localSheetId="14">#REF!</definedName>
    <definedName name="crr" localSheetId="15">#REF!</definedName>
    <definedName name="crr" localSheetId="16">#REF!</definedName>
    <definedName name="crr" localSheetId="21">#REF!</definedName>
    <definedName name="crr" localSheetId="22">#REF!</definedName>
    <definedName name="crr" localSheetId="23">#REF!</definedName>
    <definedName name="crr" localSheetId="24">#REF!</definedName>
    <definedName name="crr" localSheetId="26">#REF!</definedName>
    <definedName name="crr" localSheetId="27">#REF!</definedName>
    <definedName name="crr" localSheetId="28">#REF!</definedName>
    <definedName name="crr" localSheetId="29">#REF!</definedName>
    <definedName name="crr" localSheetId="30">#REF!</definedName>
    <definedName name="crr">#REF!</definedName>
    <definedName name="cv" localSheetId="9">#REF!</definedName>
    <definedName name="cv" localSheetId="12">#REF!</definedName>
    <definedName name="cv" localSheetId="13">#REF!</definedName>
    <definedName name="cv" localSheetId="14">#REF!</definedName>
    <definedName name="cv" localSheetId="15">#REF!</definedName>
    <definedName name="cv" localSheetId="16">#REF!</definedName>
    <definedName name="cv" localSheetId="21">#REF!</definedName>
    <definedName name="cv" localSheetId="22">#REF!</definedName>
    <definedName name="cv" localSheetId="23">#REF!</definedName>
    <definedName name="cv" localSheetId="24">#REF!</definedName>
    <definedName name="cv" localSheetId="26">#REF!</definedName>
    <definedName name="cv" localSheetId="27">#REF!</definedName>
    <definedName name="cv" localSheetId="28">#REF!</definedName>
    <definedName name="cv" localSheetId="29">#REF!</definedName>
    <definedName name="cv" localSheetId="30">#REF!</definedName>
    <definedName name="cv">#REF!</definedName>
    <definedName name="depositrate" localSheetId="9">#REF!</definedName>
    <definedName name="depositrate" localSheetId="12">#REF!</definedName>
    <definedName name="depositrate" localSheetId="13">#REF!</definedName>
    <definedName name="depositrate" localSheetId="14">#REF!</definedName>
    <definedName name="depositrate" localSheetId="15">#REF!</definedName>
    <definedName name="depositrate" localSheetId="16">#REF!</definedName>
    <definedName name="depositrate" localSheetId="21">#REF!</definedName>
    <definedName name="depositrate" localSheetId="22">#REF!</definedName>
    <definedName name="depositrate" localSheetId="23">#REF!</definedName>
    <definedName name="depositrate" localSheetId="24">#REF!</definedName>
    <definedName name="depositrate" localSheetId="26">#REF!</definedName>
    <definedName name="depositrate" localSheetId="27">#REF!</definedName>
    <definedName name="depositrate" localSheetId="28">#REF!</definedName>
    <definedName name="depositrate" localSheetId="29">#REF!</definedName>
    <definedName name="depositrate" localSheetId="30">#REF!</definedName>
    <definedName name="depositrate">#REF!</definedName>
    <definedName name="DLX1.USE">#REF!</definedName>
    <definedName name="DLX2.USE" localSheetId="9">#REF!</definedName>
    <definedName name="DLX2.USE" localSheetId="12">#REF!</definedName>
    <definedName name="DLX2.USE" localSheetId="13">#REF!</definedName>
    <definedName name="DLX2.USE" localSheetId="14">#REF!</definedName>
    <definedName name="DLX2.USE" localSheetId="15">#REF!</definedName>
    <definedName name="DLX2.USE" localSheetId="16">#REF!</definedName>
    <definedName name="DLX2.USE" localSheetId="21">#REF!</definedName>
    <definedName name="DLX2.USE" localSheetId="22">#REF!</definedName>
    <definedName name="DLX2.USE" localSheetId="23">#REF!</definedName>
    <definedName name="DLX2.USE" localSheetId="24">#REF!</definedName>
    <definedName name="DLX2.USE" localSheetId="26">#REF!</definedName>
    <definedName name="DLX2.USE" localSheetId="27">#REF!</definedName>
    <definedName name="DLX2.USE" localSheetId="28">#REF!</definedName>
    <definedName name="DLX2.USE" localSheetId="29">#REF!</definedName>
    <definedName name="DLX2.USE" localSheetId="30">#REF!</definedName>
    <definedName name="DLX2.USE">#REF!</definedName>
    <definedName name="DXY" localSheetId="9">#REF!</definedName>
    <definedName name="DXY" localSheetId="12">#REF!</definedName>
    <definedName name="DXY" localSheetId="13">#REF!</definedName>
    <definedName name="DXY" localSheetId="14">#REF!</definedName>
    <definedName name="DXY" localSheetId="15">#REF!</definedName>
    <definedName name="DXY" localSheetId="16">#REF!</definedName>
    <definedName name="DXY" localSheetId="21">#REF!</definedName>
    <definedName name="DXY" localSheetId="22">#REF!</definedName>
    <definedName name="DXY" localSheetId="23">#REF!</definedName>
    <definedName name="DXY" localSheetId="24">#REF!</definedName>
    <definedName name="DXY" localSheetId="26">#REF!</definedName>
    <definedName name="DXY" localSheetId="27">#REF!</definedName>
    <definedName name="DXY" localSheetId="28">#REF!</definedName>
    <definedName name="DXY" localSheetId="29">#REF!</definedName>
    <definedName name="DXY" localSheetId="30">#REF!</definedName>
    <definedName name="DXY">#REF!</definedName>
    <definedName name="dxyb" localSheetId="9">#REF!</definedName>
    <definedName name="dxyb" localSheetId="12">#REF!</definedName>
    <definedName name="dxyb" localSheetId="13">#REF!</definedName>
    <definedName name="dxyb" localSheetId="14">#REF!</definedName>
    <definedName name="dxyb" localSheetId="15">#REF!</definedName>
    <definedName name="dxyb" localSheetId="16">#REF!</definedName>
    <definedName name="dxyb" localSheetId="21">#REF!</definedName>
    <definedName name="dxyb" localSheetId="22">#REF!</definedName>
    <definedName name="dxyb" localSheetId="23">#REF!</definedName>
    <definedName name="dxyb" localSheetId="24">#REF!</definedName>
    <definedName name="dxyb" localSheetId="26">#REF!</definedName>
    <definedName name="dxyb" localSheetId="27">#REF!</definedName>
    <definedName name="dxyb" localSheetId="28">#REF!</definedName>
    <definedName name="dxyb" localSheetId="29">#REF!</definedName>
    <definedName name="dxyb" localSheetId="30">#REF!</definedName>
    <definedName name="dxyb">#REF!</definedName>
    <definedName name="ecbbr" localSheetId="9">#REF!</definedName>
    <definedName name="ecbbr" localSheetId="12">#REF!</definedName>
    <definedName name="ecbbr" localSheetId="13">#REF!</definedName>
    <definedName name="ecbbr" localSheetId="14">#REF!</definedName>
    <definedName name="ecbbr" localSheetId="15">#REF!</definedName>
    <definedName name="ecbbr" localSheetId="16">#REF!</definedName>
    <definedName name="ecbbr" localSheetId="21">#REF!</definedName>
    <definedName name="ecbbr" localSheetId="22">#REF!</definedName>
    <definedName name="ecbbr" localSheetId="23">#REF!</definedName>
    <definedName name="ecbbr" localSheetId="24">#REF!</definedName>
    <definedName name="ecbbr" localSheetId="26">#REF!</definedName>
    <definedName name="ecbbr" localSheetId="27">#REF!</definedName>
    <definedName name="ecbbr" localSheetId="28">#REF!</definedName>
    <definedName name="ecbbr" localSheetId="29">#REF!</definedName>
    <definedName name="ecbbr" localSheetId="30">#REF!</definedName>
    <definedName name="ecbbr">#REF!</definedName>
    <definedName name="elecgen" localSheetId="9">#REF!</definedName>
    <definedName name="elecgen" localSheetId="12">#REF!</definedName>
    <definedName name="elecgen" localSheetId="13">#REF!</definedName>
    <definedName name="elecgen" localSheetId="14">#REF!</definedName>
    <definedName name="elecgen" localSheetId="15">#REF!</definedName>
    <definedName name="elecgen" localSheetId="16">#REF!</definedName>
    <definedName name="elecgen" localSheetId="21">#REF!</definedName>
    <definedName name="elecgen" localSheetId="22">#REF!</definedName>
    <definedName name="elecgen" localSheetId="23">#REF!</definedName>
    <definedName name="elecgen" localSheetId="24">#REF!</definedName>
    <definedName name="elecgen" localSheetId="26">#REF!</definedName>
    <definedName name="elecgen" localSheetId="27">#REF!</definedName>
    <definedName name="elecgen" localSheetId="28">#REF!</definedName>
    <definedName name="elecgen" localSheetId="29">#REF!</definedName>
    <definedName name="elecgen" localSheetId="30">#REF!</definedName>
    <definedName name="elecgen">#REF!</definedName>
    <definedName name="euro" localSheetId="9">#REF!</definedName>
    <definedName name="euro" localSheetId="12">#REF!</definedName>
    <definedName name="euro" localSheetId="13">#REF!</definedName>
    <definedName name="euro" localSheetId="14">#REF!</definedName>
    <definedName name="euro" localSheetId="15">#REF!</definedName>
    <definedName name="euro" localSheetId="16">#REF!</definedName>
    <definedName name="euro" localSheetId="21">#REF!</definedName>
    <definedName name="euro" localSheetId="22">#REF!</definedName>
    <definedName name="euro" localSheetId="23">#REF!</definedName>
    <definedName name="euro" localSheetId="24">#REF!</definedName>
    <definedName name="euro" localSheetId="26">#REF!</definedName>
    <definedName name="euro" localSheetId="27">#REF!</definedName>
    <definedName name="euro" localSheetId="28">#REF!</definedName>
    <definedName name="euro" localSheetId="29">#REF!</definedName>
    <definedName name="euro" localSheetId="30">#REF!</definedName>
    <definedName name="euro">#REF!</definedName>
    <definedName name="export" localSheetId="9">#REF!</definedName>
    <definedName name="export" localSheetId="12">#REF!</definedName>
    <definedName name="export" localSheetId="13">#REF!</definedName>
    <definedName name="export" localSheetId="14">#REF!</definedName>
    <definedName name="export" localSheetId="15">#REF!</definedName>
    <definedName name="export" localSheetId="16">#REF!</definedName>
    <definedName name="export" localSheetId="21">#REF!</definedName>
    <definedName name="export" localSheetId="22">#REF!</definedName>
    <definedName name="export" localSheetId="23">#REF!</definedName>
    <definedName name="export" localSheetId="24">#REF!</definedName>
    <definedName name="export" localSheetId="26">#REF!</definedName>
    <definedName name="export" localSheetId="27">#REF!</definedName>
    <definedName name="export" localSheetId="28">#REF!</definedName>
    <definedName name="export" localSheetId="29">#REF!</definedName>
    <definedName name="export" localSheetId="30">#REF!</definedName>
    <definedName name="export">#REF!</definedName>
    <definedName name="FarDateR1C1" localSheetId="9">#REF!</definedName>
    <definedName name="FarDateR1C1" localSheetId="12">#REF!</definedName>
    <definedName name="FarDateR1C1" localSheetId="13">#REF!</definedName>
    <definedName name="FarDateR1C1" localSheetId="14">#REF!</definedName>
    <definedName name="FarDateR1C1" localSheetId="15">#REF!</definedName>
    <definedName name="FarDateR1C1" localSheetId="16">#REF!</definedName>
    <definedName name="FarDateR1C1" localSheetId="21">#REF!</definedName>
    <definedName name="FarDateR1C1" localSheetId="22">#REF!</definedName>
    <definedName name="FarDateR1C1" localSheetId="23">#REF!</definedName>
    <definedName name="FarDateR1C1" localSheetId="24">#REF!</definedName>
    <definedName name="FarDateR1C1" localSheetId="26">#REF!</definedName>
    <definedName name="FarDateR1C1" localSheetId="27">#REF!</definedName>
    <definedName name="FarDateR1C1" localSheetId="28">#REF!</definedName>
    <definedName name="FarDateR1C1" localSheetId="29">#REF!</definedName>
    <definedName name="FarDateR1C1" localSheetId="30">#REF!</definedName>
    <definedName name="FarDateR1C1">#REF!</definedName>
    <definedName name="FarOIR1C1" localSheetId="9">#REF!</definedName>
    <definedName name="FarOIR1C1" localSheetId="12">#REF!</definedName>
    <definedName name="FarOIR1C1" localSheetId="13">#REF!</definedName>
    <definedName name="FarOIR1C1" localSheetId="14">#REF!</definedName>
    <definedName name="FarOIR1C1" localSheetId="15">#REF!</definedName>
    <definedName name="FarOIR1C1" localSheetId="16">#REF!</definedName>
    <definedName name="FarOIR1C1" localSheetId="21">#REF!</definedName>
    <definedName name="FarOIR1C1" localSheetId="22">#REF!</definedName>
    <definedName name="FarOIR1C1" localSheetId="23">#REF!</definedName>
    <definedName name="FarOIR1C1" localSheetId="24">#REF!</definedName>
    <definedName name="FarOIR1C1" localSheetId="26">#REF!</definedName>
    <definedName name="FarOIR1C1" localSheetId="27">#REF!</definedName>
    <definedName name="FarOIR1C1" localSheetId="28">#REF!</definedName>
    <definedName name="FarOIR1C1" localSheetId="29">#REF!</definedName>
    <definedName name="FarOIR1C1" localSheetId="30">#REF!</definedName>
    <definedName name="FarOIR1C1">#REF!</definedName>
    <definedName name="FarPriceR1C1" localSheetId="9">#REF!</definedName>
    <definedName name="FarPriceR1C1" localSheetId="12">#REF!</definedName>
    <definedName name="FarPriceR1C1" localSheetId="13">#REF!</definedName>
    <definedName name="FarPriceR1C1" localSheetId="14">#REF!</definedName>
    <definedName name="FarPriceR1C1" localSheetId="15">#REF!</definedName>
    <definedName name="FarPriceR1C1" localSheetId="16">#REF!</definedName>
    <definedName name="FarPriceR1C1" localSheetId="21">#REF!</definedName>
    <definedName name="FarPriceR1C1" localSheetId="22">#REF!</definedName>
    <definedName name="FarPriceR1C1" localSheetId="23">#REF!</definedName>
    <definedName name="FarPriceR1C1" localSheetId="24">#REF!</definedName>
    <definedName name="FarPriceR1C1" localSheetId="26">#REF!</definedName>
    <definedName name="FarPriceR1C1" localSheetId="27">#REF!</definedName>
    <definedName name="FarPriceR1C1" localSheetId="28">#REF!</definedName>
    <definedName name="FarPriceR1C1" localSheetId="29">#REF!</definedName>
    <definedName name="FarPriceR1C1" localSheetId="30">#REF!</definedName>
    <definedName name="FarPriceR1C1">#REF!</definedName>
    <definedName name="FarSpreadR1C1" localSheetId="9">#REF!</definedName>
    <definedName name="FarSpreadR1C1" localSheetId="12">#REF!</definedName>
    <definedName name="FarSpreadR1C1" localSheetId="13">#REF!</definedName>
    <definedName name="FarSpreadR1C1" localSheetId="14">#REF!</definedName>
    <definedName name="FarSpreadR1C1" localSheetId="15">#REF!</definedName>
    <definedName name="FarSpreadR1C1" localSheetId="16">#REF!</definedName>
    <definedName name="FarSpreadR1C1" localSheetId="21">#REF!</definedName>
    <definedName name="FarSpreadR1C1" localSheetId="22">#REF!</definedName>
    <definedName name="FarSpreadR1C1" localSheetId="23">#REF!</definedName>
    <definedName name="FarSpreadR1C1" localSheetId="24">#REF!</definedName>
    <definedName name="FarSpreadR1C1" localSheetId="26">#REF!</definedName>
    <definedName name="FarSpreadR1C1" localSheetId="27">#REF!</definedName>
    <definedName name="FarSpreadR1C1" localSheetId="28">#REF!</definedName>
    <definedName name="FarSpreadR1C1" localSheetId="29">#REF!</definedName>
    <definedName name="FarSpreadR1C1" localSheetId="30">#REF!</definedName>
    <definedName name="FarSpreadR1C1">#REF!</definedName>
    <definedName name="FarTickerR1C1" localSheetId="9">#REF!</definedName>
    <definedName name="FarTickerR1C1" localSheetId="12">#REF!</definedName>
    <definedName name="FarTickerR1C1" localSheetId="13">#REF!</definedName>
    <definedName name="FarTickerR1C1" localSheetId="14">#REF!</definedName>
    <definedName name="FarTickerR1C1" localSheetId="15">#REF!</definedName>
    <definedName name="FarTickerR1C1" localSheetId="16">#REF!</definedName>
    <definedName name="FarTickerR1C1" localSheetId="21">#REF!</definedName>
    <definedName name="FarTickerR1C1" localSheetId="22">#REF!</definedName>
    <definedName name="FarTickerR1C1" localSheetId="23">#REF!</definedName>
    <definedName name="FarTickerR1C1" localSheetId="24">#REF!</definedName>
    <definedName name="FarTickerR1C1" localSheetId="26">#REF!</definedName>
    <definedName name="FarTickerR1C1" localSheetId="27">#REF!</definedName>
    <definedName name="FarTickerR1C1" localSheetId="28">#REF!</definedName>
    <definedName name="FarTickerR1C1" localSheetId="29">#REF!</definedName>
    <definedName name="FarTickerR1C1" localSheetId="30">#REF!</definedName>
    <definedName name="FarTickerR1C1">#REF!</definedName>
    <definedName name="FarTotVolR1C1" localSheetId="9">#REF!</definedName>
    <definedName name="FarTotVolR1C1" localSheetId="12">#REF!</definedName>
    <definedName name="FarTotVolR1C1" localSheetId="13">#REF!</definedName>
    <definedName name="FarTotVolR1C1" localSheetId="14">#REF!</definedName>
    <definedName name="FarTotVolR1C1" localSheetId="15">#REF!</definedName>
    <definedName name="FarTotVolR1C1" localSheetId="16">#REF!</definedName>
    <definedName name="FarTotVolR1C1" localSheetId="21">#REF!</definedName>
    <definedName name="FarTotVolR1C1" localSheetId="22">#REF!</definedName>
    <definedName name="FarTotVolR1C1" localSheetId="23">#REF!</definedName>
    <definedName name="FarTotVolR1C1" localSheetId="24">#REF!</definedName>
    <definedName name="FarTotVolR1C1" localSheetId="26">#REF!</definedName>
    <definedName name="FarTotVolR1C1" localSheetId="27">#REF!</definedName>
    <definedName name="FarTotVolR1C1" localSheetId="28">#REF!</definedName>
    <definedName name="FarTotVolR1C1" localSheetId="29">#REF!</definedName>
    <definedName name="FarTotVolR1C1" localSheetId="30">#REF!</definedName>
    <definedName name="FarTotVolR1C1">#REF!</definedName>
    <definedName name="FarVolumeR1C1" localSheetId="9">#REF!</definedName>
    <definedName name="FarVolumeR1C1" localSheetId="12">#REF!</definedName>
    <definedName name="FarVolumeR1C1" localSheetId="13">#REF!</definedName>
    <definedName name="FarVolumeR1C1" localSheetId="14">#REF!</definedName>
    <definedName name="FarVolumeR1C1" localSheetId="15">#REF!</definedName>
    <definedName name="FarVolumeR1C1" localSheetId="16">#REF!</definedName>
    <definedName name="FarVolumeR1C1" localSheetId="21">#REF!</definedName>
    <definedName name="FarVolumeR1C1" localSheetId="22">#REF!</definedName>
    <definedName name="FarVolumeR1C1" localSheetId="23">#REF!</definedName>
    <definedName name="FarVolumeR1C1" localSheetId="24">#REF!</definedName>
    <definedName name="FarVolumeR1C1" localSheetId="26">#REF!</definedName>
    <definedName name="FarVolumeR1C1" localSheetId="27">#REF!</definedName>
    <definedName name="FarVolumeR1C1" localSheetId="28">#REF!</definedName>
    <definedName name="FarVolumeR1C1" localSheetId="29">#REF!</definedName>
    <definedName name="FarVolumeR1C1" localSheetId="30">#REF!</definedName>
    <definedName name="FarVolumeR1C1">#REF!</definedName>
    <definedName name="fedbr" localSheetId="9">#REF!</definedName>
    <definedName name="fedbr" localSheetId="12">#REF!</definedName>
    <definedName name="fedbr" localSheetId="13">#REF!</definedName>
    <definedName name="fedbr" localSheetId="14">#REF!</definedName>
    <definedName name="fedbr" localSheetId="15">#REF!</definedName>
    <definedName name="fedbr" localSheetId="16">#REF!</definedName>
    <definedName name="fedbr" localSheetId="21">#REF!</definedName>
    <definedName name="fedbr" localSheetId="22">#REF!</definedName>
    <definedName name="fedbr" localSheetId="23">#REF!</definedName>
    <definedName name="fedbr" localSheetId="24">#REF!</definedName>
    <definedName name="fedbr" localSheetId="26">#REF!</definedName>
    <definedName name="fedbr" localSheetId="27">#REF!</definedName>
    <definedName name="fedbr" localSheetId="28">#REF!</definedName>
    <definedName name="fedbr" localSheetId="29">#REF!</definedName>
    <definedName name="fedbr" localSheetId="30">#REF!</definedName>
    <definedName name="fedbr">#REF!</definedName>
    <definedName name="forexres" localSheetId="9">#REF!</definedName>
    <definedName name="forexres" localSheetId="12">#REF!</definedName>
    <definedName name="forexres" localSheetId="13">#REF!</definedName>
    <definedName name="forexres" localSheetId="14">#REF!</definedName>
    <definedName name="forexres" localSheetId="15">#REF!</definedName>
    <definedName name="forexres" localSheetId="16">#REF!</definedName>
    <definedName name="forexres" localSheetId="21">#REF!</definedName>
    <definedName name="forexres" localSheetId="22">#REF!</definedName>
    <definedName name="forexres" localSheetId="23">#REF!</definedName>
    <definedName name="forexres" localSheetId="24">#REF!</definedName>
    <definedName name="forexres" localSheetId="26">#REF!</definedName>
    <definedName name="forexres" localSheetId="27">#REF!</definedName>
    <definedName name="forexres" localSheetId="28">#REF!</definedName>
    <definedName name="forexres" localSheetId="29">#REF!</definedName>
    <definedName name="forexres" localSheetId="30">#REF!</definedName>
    <definedName name="forexres">#REF!</definedName>
    <definedName name="FrontDateR1C1" localSheetId="9">#REF!</definedName>
    <definedName name="FrontDateR1C1" localSheetId="12">#REF!</definedName>
    <definedName name="FrontDateR1C1" localSheetId="13">#REF!</definedName>
    <definedName name="FrontDateR1C1" localSheetId="14">#REF!</definedName>
    <definedName name="FrontDateR1C1" localSheetId="15">#REF!</definedName>
    <definedName name="FrontDateR1C1" localSheetId="16">#REF!</definedName>
    <definedName name="FrontDateR1C1" localSheetId="21">#REF!</definedName>
    <definedName name="FrontDateR1C1" localSheetId="22">#REF!</definedName>
    <definedName name="FrontDateR1C1" localSheetId="23">#REF!</definedName>
    <definedName name="FrontDateR1C1" localSheetId="24">#REF!</definedName>
    <definedName name="FrontDateR1C1" localSheetId="26">#REF!</definedName>
    <definedName name="FrontDateR1C1" localSheetId="27">#REF!</definedName>
    <definedName name="FrontDateR1C1" localSheetId="28">#REF!</definedName>
    <definedName name="FrontDateR1C1" localSheetId="29">#REF!</definedName>
    <definedName name="FrontDateR1C1" localSheetId="30">#REF!</definedName>
    <definedName name="FrontDateR1C1">#REF!</definedName>
    <definedName name="FrontOIR1C1" localSheetId="9">#REF!</definedName>
    <definedName name="FrontOIR1C1" localSheetId="12">#REF!</definedName>
    <definedName name="FrontOIR1C1" localSheetId="13">#REF!</definedName>
    <definedName name="FrontOIR1C1" localSheetId="14">#REF!</definedName>
    <definedName name="FrontOIR1C1" localSheetId="15">#REF!</definedName>
    <definedName name="FrontOIR1C1" localSheetId="16">#REF!</definedName>
    <definedName name="FrontOIR1C1" localSheetId="21">#REF!</definedName>
    <definedName name="FrontOIR1C1" localSheetId="22">#REF!</definedName>
    <definedName name="FrontOIR1C1" localSheetId="23">#REF!</definedName>
    <definedName name="FrontOIR1C1" localSheetId="24">#REF!</definedName>
    <definedName name="FrontOIR1C1" localSheetId="26">#REF!</definedName>
    <definedName name="FrontOIR1C1" localSheetId="27">#REF!</definedName>
    <definedName name="FrontOIR1C1" localSheetId="28">#REF!</definedName>
    <definedName name="FrontOIR1C1" localSheetId="29">#REF!</definedName>
    <definedName name="FrontOIR1C1" localSheetId="30">#REF!</definedName>
    <definedName name="FrontOIR1C1">#REF!</definedName>
    <definedName name="FrontPriceR1C1" localSheetId="9">#REF!</definedName>
    <definedName name="FrontPriceR1C1" localSheetId="12">#REF!</definedName>
    <definedName name="FrontPriceR1C1" localSheetId="13">#REF!</definedName>
    <definedName name="FrontPriceR1C1" localSheetId="14">#REF!</definedName>
    <definedName name="FrontPriceR1C1" localSheetId="15">#REF!</definedName>
    <definedName name="FrontPriceR1C1" localSheetId="16">#REF!</definedName>
    <definedName name="FrontPriceR1C1" localSheetId="21">#REF!</definedName>
    <definedName name="FrontPriceR1C1" localSheetId="22">#REF!</definedName>
    <definedName name="FrontPriceR1C1" localSheetId="23">#REF!</definedName>
    <definedName name="FrontPriceR1C1" localSheetId="24">#REF!</definedName>
    <definedName name="FrontPriceR1C1" localSheetId="26">#REF!</definedName>
    <definedName name="FrontPriceR1C1" localSheetId="27">#REF!</definedName>
    <definedName name="FrontPriceR1C1" localSheetId="28">#REF!</definedName>
    <definedName name="FrontPriceR1C1" localSheetId="29">#REF!</definedName>
    <definedName name="FrontPriceR1C1" localSheetId="30">#REF!</definedName>
    <definedName name="FrontPriceR1C1">#REF!</definedName>
    <definedName name="FrontSpreadR1C1" localSheetId="9">#REF!</definedName>
    <definedName name="FrontSpreadR1C1" localSheetId="12">#REF!</definedName>
    <definedName name="FrontSpreadR1C1" localSheetId="13">#REF!</definedName>
    <definedName name="FrontSpreadR1C1" localSheetId="14">#REF!</definedName>
    <definedName name="FrontSpreadR1C1" localSheetId="15">#REF!</definedName>
    <definedName name="FrontSpreadR1C1" localSheetId="16">#REF!</definedName>
    <definedName name="FrontSpreadR1C1" localSheetId="21">#REF!</definedName>
    <definedName name="FrontSpreadR1C1" localSheetId="22">#REF!</definedName>
    <definedName name="FrontSpreadR1C1" localSheetId="23">#REF!</definedName>
    <definedName name="FrontSpreadR1C1" localSheetId="24">#REF!</definedName>
    <definedName name="FrontSpreadR1C1" localSheetId="26">#REF!</definedName>
    <definedName name="FrontSpreadR1C1" localSheetId="27">#REF!</definedName>
    <definedName name="FrontSpreadR1C1" localSheetId="28">#REF!</definedName>
    <definedName name="FrontSpreadR1C1" localSheetId="29">#REF!</definedName>
    <definedName name="FrontSpreadR1C1" localSheetId="30">#REF!</definedName>
    <definedName name="FrontSpreadR1C1">#REF!</definedName>
    <definedName name="FrontTickerR1C1" localSheetId="9">#REF!</definedName>
    <definedName name="FrontTickerR1C1" localSheetId="12">#REF!</definedName>
    <definedName name="FrontTickerR1C1" localSheetId="13">#REF!</definedName>
    <definedName name="FrontTickerR1C1" localSheetId="14">#REF!</definedName>
    <definedName name="FrontTickerR1C1" localSheetId="15">#REF!</definedName>
    <definedName name="FrontTickerR1C1" localSheetId="16">#REF!</definedName>
    <definedName name="FrontTickerR1C1" localSheetId="21">#REF!</definedName>
    <definedName name="FrontTickerR1C1" localSheetId="22">#REF!</definedName>
    <definedName name="FrontTickerR1C1" localSheetId="23">#REF!</definedName>
    <definedName name="FrontTickerR1C1" localSheetId="24">#REF!</definedName>
    <definedName name="FrontTickerR1C1" localSheetId="26">#REF!</definedName>
    <definedName name="FrontTickerR1C1" localSheetId="27">#REF!</definedName>
    <definedName name="FrontTickerR1C1" localSheetId="28">#REF!</definedName>
    <definedName name="FrontTickerR1C1" localSheetId="29">#REF!</definedName>
    <definedName name="FrontTickerR1C1" localSheetId="30">#REF!</definedName>
    <definedName name="FrontTickerR1C1">#REF!</definedName>
    <definedName name="FrontTotVolR1C1" localSheetId="9">#REF!</definedName>
    <definedName name="FrontTotVolR1C1" localSheetId="12">#REF!</definedName>
    <definedName name="FrontTotVolR1C1" localSheetId="13">#REF!</definedName>
    <definedName name="FrontTotVolR1C1" localSheetId="14">#REF!</definedName>
    <definedName name="FrontTotVolR1C1" localSheetId="15">#REF!</definedName>
    <definedName name="FrontTotVolR1C1" localSheetId="16">#REF!</definedName>
    <definedName name="FrontTotVolR1C1" localSheetId="21">#REF!</definedName>
    <definedName name="FrontTotVolR1C1" localSheetId="22">#REF!</definedName>
    <definedName name="FrontTotVolR1C1" localSheetId="23">#REF!</definedName>
    <definedName name="FrontTotVolR1C1" localSheetId="24">#REF!</definedName>
    <definedName name="FrontTotVolR1C1" localSheetId="26">#REF!</definedName>
    <definedName name="FrontTotVolR1C1" localSheetId="27">#REF!</definedName>
    <definedName name="FrontTotVolR1C1" localSheetId="28">#REF!</definedName>
    <definedName name="FrontTotVolR1C1" localSheetId="29">#REF!</definedName>
    <definedName name="FrontTotVolR1C1" localSheetId="30">#REF!</definedName>
    <definedName name="FrontTotVolR1C1">#REF!</definedName>
    <definedName name="FrontVolumeR1C1" localSheetId="9">#REF!</definedName>
    <definedName name="FrontVolumeR1C1" localSheetId="12">#REF!</definedName>
    <definedName name="FrontVolumeR1C1" localSheetId="13">#REF!</definedName>
    <definedName name="FrontVolumeR1C1" localSheetId="14">#REF!</definedName>
    <definedName name="FrontVolumeR1C1" localSheetId="15">#REF!</definedName>
    <definedName name="FrontVolumeR1C1" localSheetId="16">#REF!</definedName>
    <definedName name="FrontVolumeR1C1" localSheetId="21">#REF!</definedName>
    <definedName name="FrontVolumeR1C1" localSheetId="22">#REF!</definedName>
    <definedName name="FrontVolumeR1C1" localSheetId="23">#REF!</definedName>
    <definedName name="FrontVolumeR1C1" localSheetId="24">#REF!</definedName>
    <definedName name="FrontVolumeR1C1" localSheetId="26">#REF!</definedName>
    <definedName name="FrontVolumeR1C1" localSheetId="27">#REF!</definedName>
    <definedName name="FrontVolumeR1C1" localSheetId="28">#REF!</definedName>
    <definedName name="FrontVolumeR1C1" localSheetId="29">#REF!</definedName>
    <definedName name="FrontVolumeR1C1" localSheetId="30">#REF!</definedName>
    <definedName name="FrontVolumeR1C1">#REF!</definedName>
    <definedName name="gbp" localSheetId="9">#REF!</definedName>
    <definedName name="gbp" localSheetId="12">#REF!</definedName>
    <definedName name="gbp" localSheetId="13">#REF!</definedName>
    <definedName name="gbp" localSheetId="14">#REF!</definedName>
    <definedName name="gbp" localSheetId="15">#REF!</definedName>
    <definedName name="gbp" localSheetId="16">#REF!</definedName>
    <definedName name="gbp" localSheetId="21">#REF!</definedName>
    <definedName name="gbp" localSheetId="22">#REF!</definedName>
    <definedName name="gbp" localSheetId="23">#REF!</definedName>
    <definedName name="gbp" localSheetId="24">#REF!</definedName>
    <definedName name="gbp" localSheetId="26">#REF!</definedName>
    <definedName name="gbp" localSheetId="27">#REF!</definedName>
    <definedName name="gbp" localSheetId="28">#REF!</definedName>
    <definedName name="gbp" localSheetId="29">#REF!</definedName>
    <definedName name="gbp" localSheetId="30">#REF!</definedName>
    <definedName name="gbp">#REF!</definedName>
    <definedName name="gdp" localSheetId="9">#REF!</definedName>
    <definedName name="gdp" localSheetId="12">#REF!</definedName>
    <definedName name="gdp" localSheetId="13">#REF!</definedName>
    <definedName name="gdp" localSheetId="14">#REF!</definedName>
    <definedName name="gdp" localSheetId="15">#REF!</definedName>
    <definedName name="gdp" localSheetId="16">#REF!</definedName>
    <definedName name="gdp" localSheetId="21">#REF!</definedName>
    <definedName name="gdp" localSheetId="22">#REF!</definedName>
    <definedName name="gdp" localSheetId="23">#REF!</definedName>
    <definedName name="gdp" localSheetId="24">#REF!</definedName>
    <definedName name="gdp" localSheetId="26">#REF!</definedName>
    <definedName name="gdp" localSheetId="27">#REF!</definedName>
    <definedName name="gdp" localSheetId="28">#REF!</definedName>
    <definedName name="gdp" localSheetId="29">#REF!</definedName>
    <definedName name="gdp" localSheetId="30">#REF!</definedName>
    <definedName name="gdp">#REF!</definedName>
    <definedName name="gold" localSheetId="9">#REF!</definedName>
    <definedName name="gold" localSheetId="12">#REF!</definedName>
    <definedName name="gold" localSheetId="13">#REF!</definedName>
    <definedName name="gold" localSheetId="14">#REF!</definedName>
    <definedName name="gold" localSheetId="15">#REF!</definedName>
    <definedName name="gold" localSheetId="16">#REF!</definedName>
    <definedName name="gold" localSheetId="21">#REF!</definedName>
    <definedName name="gold" localSheetId="22">#REF!</definedName>
    <definedName name="gold" localSheetId="23">#REF!</definedName>
    <definedName name="gold" localSheetId="24">#REF!</definedName>
    <definedName name="gold" localSheetId="26">#REF!</definedName>
    <definedName name="gold" localSheetId="27">#REF!</definedName>
    <definedName name="gold" localSheetId="28">#REF!</definedName>
    <definedName name="gold" localSheetId="29">#REF!</definedName>
    <definedName name="gold" localSheetId="30">#REF!</definedName>
    <definedName name="gold">#REF!</definedName>
    <definedName name="HDFCFL" localSheetId="9">#REF!</definedName>
    <definedName name="HDFCFL" localSheetId="12">#REF!</definedName>
    <definedName name="HDFCFL" localSheetId="13">#REF!</definedName>
    <definedName name="HDFCFL" localSheetId="14">#REF!</definedName>
    <definedName name="HDFCFL" localSheetId="15">#REF!</definedName>
    <definedName name="HDFCFL" localSheetId="16">#REF!</definedName>
    <definedName name="HDFCFL" localSheetId="21">#REF!</definedName>
    <definedName name="HDFCFL" localSheetId="22">#REF!</definedName>
    <definedName name="HDFCFL" localSheetId="23">#REF!</definedName>
    <definedName name="HDFCFL" localSheetId="24">#REF!</definedName>
    <definedName name="HDFCFL" localSheetId="26">#REF!</definedName>
    <definedName name="HDFCFL" localSheetId="27">#REF!</definedName>
    <definedName name="HDFCFL" localSheetId="28">#REF!</definedName>
    <definedName name="HDFCFL" localSheetId="29">#REF!</definedName>
    <definedName name="HDFCFL" localSheetId="30">#REF!</definedName>
    <definedName name="HDFCFL">#REF!</definedName>
    <definedName name="hdfcflb" localSheetId="9">#REF!</definedName>
    <definedName name="hdfcflb" localSheetId="12">#REF!</definedName>
    <definedName name="hdfcflb" localSheetId="13">#REF!</definedName>
    <definedName name="hdfcflb" localSheetId="14">#REF!</definedName>
    <definedName name="hdfcflb" localSheetId="15">#REF!</definedName>
    <definedName name="hdfcflb" localSheetId="16">#REF!</definedName>
    <definedName name="hdfcflb" localSheetId="21">#REF!</definedName>
    <definedName name="hdfcflb" localSheetId="22">#REF!</definedName>
    <definedName name="hdfcflb" localSheetId="23">#REF!</definedName>
    <definedName name="hdfcflb" localSheetId="24">#REF!</definedName>
    <definedName name="hdfcflb" localSheetId="26">#REF!</definedName>
    <definedName name="hdfcflb" localSheetId="27">#REF!</definedName>
    <definedName name="hdfcflb" localSheetId="28">#REF!</definedName>
    <definedName name="hdfcflb" localSheetId="29">#REF!</definedName>
    <definedName name="hdfcflb" localSheetId="30">#REF!</definedName>
    <definedName name="hdfcflb">#REF!</definedName>
    <definedName name="HDFCFX" localSheetId="9">#REF!</definedName>
    <definedName name="HDFCFX" localSheetId="12">#REF!</definedName>
    <definedName name="HDFCFX" localSheetId="13">#REF!</definedName>
    <definedName name="HDFCFX" localSheetId="14">#REF!</definedName>
    <definedName name="HDFCFX" localSheetId="15">#REF!</definedName>
    <definedName name="HDFCFX" localSheetId="16">#REF!</definedName>
    <definedName name="HDFCFX" localSheetId="21">#REF!</definedName>
    <definedName name="HDFCFX" localSheetId="22">#REF!</definedName>
    <definedName name="HDFCFX" localSheetId="23">#REF!</definedName>
    <definedName name="HDFCFX" localSheetId="24">#REF!</definedName>
    <definedName name="HDFCFX" localSheetId="26">#REF!</definedName>
    <definedName name="HDFCFX" localSheetId="27">#REF!</definedName>
    <definedName name="HDFCFX" localSheetId="28">#REF!</definedName>
    <definedName name="HDFCFX" localSheetId="29">#REF!</definedName>
    <definedName name="HDFCFX" localSheetId="30">#REF!</definedName>
    <definedName name="HDFCFX">#REF!</definedName>
    <definedName name="hdfcfxb" localSheetId="9">#REF!</definedName>
    <definedName name="hdfcfxb" localSheetId="12">#REF!</definedName>
    <definedName name="hdfcfxb" localSheetId="13">#REF!</definedName>
    <definedName name="hdfcfxb" localSheetId="14">#REF!</definedName>
    <definedName name="hdfcfxb" localSheetId="15">#REF!</definedName>
    <definedName name="hdfcfxb" localSheetId="16">#REF!</definedName>
    <definedName name="hdfcfxb" localSheetId="21">#REF!</definedName>
    <definedName name="hdfcfxb" localSheetId="22">#REF!</definedName>
    <definedName name="hdfcfxb" localSheetId="23">#REF!</definedName>
    <definedName name="hdfcfxb" localSheetId="24">#REF!</definedName>
    <definedName name="hdfcfxb" localSheetId="26">#REF!</definedName>
    <definedName name="hdfcfxb" localSheetId="27">#REF!</definedName>
    <definedName name="hdfcfxb" localSheetId="28">#REF!</definedName>
    <definedName name="hdfcfxb" localSheetId="29">#REF!</definedName>
    <definedName name="hdfcfxb" localSheetId="30">#REF!</definedName>
    <definedName name="hdfcfxb">#REF!</definedName>
    <definedName name="ICICIFL" localSheetId="9">#REF!</definedName>
    <definedName name="ICICIFL" localSheetId="12">#REF!</definedName>
    <definedName name="ICICIFL" localSheetId="13">#REF!</definedName>
    <definedName name="ICICIFL" localSheetId="14">#REF!</definedName>
    <definedName name="ICICIFL" localSheetId="15">#REF!</definedName>
    <definedName name="ICICIFL" localSheetId="16">#REF!</definedName>
    <definedName name="ICICIFL" localSheetId="21">#REF!</definedName>
    <definedName name="ICICIFL" localSheetId="22">#REF!</definedName>
    <definedName name="ICICIFL" localSheetId="23">#REF!</definedName>
    <definedName name="ICICIFL" localSheetId="24">#REF!</definedName>
    <definedName name="ICICIFL" localSheetId="26">#REF!</definedName>
    <definedName name="ICICIFL" localSheetId="27">#REF!</definedName>
    <definedName name="ICICIFL" localSheetId="28">#REF!</definedName>
    <definedName name="ICICIFL" localSheetId="29">#REF!</definedName>
    <definedName name="ICICIFL" localSheetId="30">#REF!</definedName>
    <definedName name="ICICIFL">#REF!</definedName>
    <definedName name="iciciflb" localSheetId="9">#REF!</definedName>
    <definedName name="iciciflb" localSheetId="12">#REF!</definedName>
    <definedName name="iciciflb" localSheetId="13">#REF!</definedName>
    <definedName name="iciciflb" localSheetId="14">#REF!</definedName>
    <definedName name="iciciflb" localSheetId="15">#REF!</definedName>
    <definedName name="iciciflb" localSheetId="16">#REF!</definedName>
    <definedName name="iciciflb" localSheetId="21">#REF!</definedName>
    <definedName name="iciciflb" localSheetId="22">#REF!</definedName>
    <definedName name="iciciflb" localSheetId="23">#REF!</definedName>
    <definedName name="iciciflb" localSheetId="24">#REF!</definedName>
    <definedName name="iciciflb" localSheetId="26">#REF!</definedName>
    <definedName name="iciciflb" localSheetId="27">#REF!</definedName>
    <definedName name="iciciflb" localSheetId="28">#REF!</definedName>
    <definedName name="iciciflb" localSheetId="29">#REF!</definedName>
    <definedName name="iciciflb" localSheetId="30">#REF!</definedName>
    <definedName name="iciciflb">#REF!</definedName>
    <definedName name="ICICIFX" localSheetId="9">#REF!</definedName>
    <definedName name="ICICIFX" localSheetId="12">#REF!</definedName>
    <definedName name="ICICIFX" localSheetId="13">#REF!</definedName>
    <definedName name="ICICIFX" localSheetId="14">#REF!</definedName>
    <definedName name="ICICIFX" localSheetId="15">#REF!</definedName>
    <definedName name="ICICIFX" localSheetId="16">#REF!</definedName>
    <definedName name="ICICIFX" localSheetId="21">#REF!</definedName>
    <definedName name="ICICIFX" localSheetId="22">#REF!</definedName>
    <definedName name="ICICIFX" localSheetId="23">#REF!</definedName>
    <definedName name="ICICIFX" localSheetId="24">#REF!</definedName>
    <definedName name="ICICIFX" localSheetId="26">#REF!</definedName>
    <definedName name="ICICIFX" localSheetId="27">#REF!</definedName>
    <definedName name="ICICIFX" localSheetId="28">#REF!</definedName>
    <definedName name="ICICIFX" localSheetId="29">#REF!</definedName>
    <definedName name="ICICIFX" localSheetId="30">#REF!</definedName>
    <definedName name="ICICIFX">#REF!</definedName>
    <definedName name="icicifxb" localSheetId="9">#REF!</definedName>
    <definedName name="icicifxb" localSheetId="12">#REF!</definedName>
    <definedName name="icicifxb" localSheetId="13">#REF!</definedName>
    <definedName name="icicifxb" localSheetId="14">#REF!</definedName>
    <definedName name="icicifxb" localSheetId="15">#REF!</definedName>
    <definedName name="icicifxb" localSheetId="16">#REF!</definedName>
    <definedName name="icicifxb" localSheetId="21">#REF!</definedName>
    <definedName name="icicifxb" localSheetId="22">#REF!</definedName>
    <definedName name="icicifxb" localSheetId="23">#REF!</definedName>
    <definedName name="icicifxb" localSheetId="24">#REF!</definedName>
    <definedName name="icicifxb" localSheetId="26">#REF!</definedName>
    <definedName name="icicifxb" localSheetId="27">#REF!</definedName>
    <definedName name="icicifxb" localSheetId="28">#REF!</definedName>
    <definedName name="icicifxb" localSheetId="29">#REF!</definedName>
    <definedName name="icicifxb" localSheetId="30">#REF!</definedName>
    <definedName name="icicifxb">#REF!</definedName>
    <definedName name="iipbc" localSheetId="9">#REF!</definedName>
    <definedName name="iipbc" localSheetId="12">#REF!</definedName>
    <definedName name="iipbc" localSheetId="13">#REF!</definedName>
    <definedName name="iipbc" localSheetId="14">#REF!</definedName>
    <definedName name="iipbc" localSheetId="15">#REF!</definedName>
    <definedName name="iipbc" localSheetId="16">#REF!</definedName>
    <definedName name="iipbc" localSheetId="21">#REF!</definedName>
    <definedName name="iipbc" localSheetId="22">#REF!</definedName>
    <definedName name="iipbc" localSheetId="23">#REF!</definedName>
    <definedName name="iipbc" localSheetId="24">#REF!</definedName>
    <definedName name="iipbc" localSheetId="26">#REF!</definedName>
    <definedName name="iipbc" localSheetId="27">#REF!</definedName>
    <definedName name="iipbc" localSheetId="28">#REF!</definedName>
    <definedName name="iipbc" localSheetId="29">#REF!</definedName>
    <definedName name="iipbc" localSheetId="30">#REF!</definedName>
    <definedName name="iipbc">#REF!</definedName>
    <definedName name="iipbgb" localSheetId="9">#REF!</definedName>
    <definedName name="iipbgb" localSheetId="12">#REF!</definedName>
    <definedName name="iipbgb" localSheetId="13">#REF!</definedName>
    <definedName name="iipbgb" localSheetId="14">#REF!</definedName>
    <definedName name="iipbgb" localSheetId="15">#REF!</definedName>
    <definedName name="iipbgb" localSheetId="16">#REF!</definedName>
    <definedName name="iipbgb" localSheetId="21">#REF!</definedName>
    <definedName name="iipbgb" localSheetId="22">#REF!</definedName>
    <definedName name="iipbgb" localSheetId="23">#REF!</definedName>
    <definedName name="iipbgb" localSheetId="24">#REF!</definedName>
    <definedName name="iipbgb" localSheetId="26">#REF!</definedName>
    <definedName name="iipbgb" localSheetId="27">#REF!</definedName>
    <definedName name="iipbgb" localSheetId="28">#REF!</definedName>
    <definedName name="iipbgb" localSheetId="29">#REF!</definedName>
    <definedName name="iipbgb" localSheetId="30">#REF!</definedName>
    <definedName name="iipbgb">#REF!</definedName>
    <definedName name="iipcapg" localSheetId="9">#REF!</definedName>
    <definedName name="iipcapg" localSheetId="12">#REF!</definedName>
    <definedName name="iipcapg" localSheetId="13">#REF!</definedName>
    <definedName name="iipcapg" localSheetId="14">#REF!</definedName>
    <definedName name="iipcapg" localSheetId="15">#REF!</definedName>
    <definedName name="iipcapg" localSheetId="16">#REF!</definedName>
    <definedName name="iipcapg" localSheetId="21">#REF!</definedName>
    <definedName name="iipcapg" localSheetId="22">#REF!</definedName>
    <definedName name="iipcapg" localSheetId="23">#REF!</definedName>
    <definedName name="iipcapg" localSheetId="24">#REF!</definedName>
    <definedName name="iipcapg" localSheetId="26">#REF!</definedName>
    <definedName name="iipcapg" localSheetId="27">#REF!</definedName>
    <definedName name="iipcapg" localSheetId="28">#REF!</definedName>
    <definedName name="iipcapg" localSheetId="29">#REF!</definedName>
    <definedName name="iipcapg" localSheetId="30">#REF!</definedName>
    <definedName name="iipcapg">#REF!</definedName>
    <definedName name="iipcapgb" localSheetId="9">#REF!</definedName>
    <definedName name="iipcapgb" localSheetId="12">#REF!</definedName>
    <definedName name="iipcapgb" localSheetId="13">#REF!</definedName>
    <definedName name="iipcapgb" localSheetId="14">#REF!</definedName>
    <definedName name="iipcapgb" localSheetId="15">#REF!</definedName>
    <definedName name="iipcapgb" localSheetId="16">#REF!</definedName>
    <definedName name="iipcapgb" localSheetId="21">#REF!</definedName>
    <definedName name="iipcapgb" localSheetId="22">#REF!</definedName>
    <definedName name="iipcapgb" localSheetId="23">#REF!</definedName>
    <definedName name="iipcapgb" localSheetId="24">#REF!</definedName>
    <definedName name="iipcapgb" localSheetId="26">#REF!</definedName>
    <definedName name="iipcapgb" localSheetId="27">#REF!</definedName>
    <definedName name="iipcapgb" localSheetId="28">#REF!</definedName>
    <definedName name="iipcapgb" localSheetId="29">#REF!</definedName>
    <definedName name="iipcapgb" localSheetId="30">#REF!</definedName>
    <definedName name="iipcapgb">#REF!</definedName>
    <definedName name="iipcd" localSheetId="9">#REF!</definedName>
    <definedName name="iipcd" localSheetId="12">#REF!</definedName>
    <definedName name="iipcd" localSheetId="13">#REF!</definedName>
    <definedName name="iipcd" localSheetId="14">#REF!</definedName>
    <definedName name="iipcd" localSheetId="15">#REF!</definedName>
    <definedName name="iipcd" localSheetId="16">#REF!</definedName>
    <definedName name="iipcd" localSheetId="21">#REF!</definedName>
    <definedName name="iipcd" localSheetId="22">#REF!</definedName>
    <definedName name="iipcd" localSheetId="23">#REF!</definedName>
    <definedName name="iipcd" localSheetId="24">#REF!</definedName>
    <definedName name="iipcd" localSheetId="26">#REF!</definedName>
    <definedName name="iipcd" localSheetId="27">#REF!</definedName>
    <definedName name="iipcd" localSheetId="28">#REF!</definedName>
    <definedName name="iipcd" localSheetId="29">#REF!</definedName>
    <definedName name="iipcd" localSheetId="30">#REF!</definedName>
    <definedName name="iipcd">#REF!</definedName>
    <definedName name="iipcdb" localSheetId="9">#REF!</definedName>
    <definedName name="iipcdb" localSheetId="12">#REF!</definedName>
    <definedName name="iipcdb" localSheetId="13">#REF!</definedName>
    <definedName name="iipcdb" localSheetId="14">#REF!</definedName>
    <definedName name="iipcdb" localSheetId="15">#REF!</definedName>
    <definedName name="iipcdb" localSheetId="16">#REF!</definedName>
    <definedName name="iipcdb" localSheetId="21">#REF!</definedName>
    <definedName name="iipcdb" localSheetId="22">#REF!</definedName>
    <definedName name="iipcdb" localSheetId="23">#REF!</definedName>
    <definedName name="iipcdb" localSheetId="24">#REF!</definedName>
    <definedName name="iipcdb" localSheetId="26">#REF!</definedName>
    <definedName name="iipcdb" localSheetId="27">#REF!</definedName>
    <definedName name="iipcdb" localSheetId="28">#REF!</definedName>
    <definedName name="iipcdb" localSheetId="29">#REF!</definedName>
    <definedName name="iipcdb" localSheetId="30">#REF!</definedName>
    <definedName name="iipcdb">#REF!</definedName>
    <definedName name="iipcnd" localSheetId="9">#REF!</definedName>
    <definedName name="iipcnd" localSheetId="12">#REF!</definedName>
    <definedName name="iipcnd" localSheetId="13">#REF!</definedName>
    <definedName name="iipcnd" localSheetId="14">#REF!</definedName>
    <definedName name="iipcnd" localSheetId="15">#REF!</definedName>
    <definedName name="iipcnd" localSheetId="16">#REF!</definedName>
    <definedName name="iipcnd" localSheetId="21">#REF!</definedName>
    <definedName name="iipcnd" localSheetId="22">#REF!</definedName>
    <definedName name="iipcnd" localSheetId="23">#REF!</definedName>
    <definedName name="iipcnd" localSheetId="24">#REF!</definedName>
    <definedName name="iipcnd" localSheetId="26">#REF!</definedName>
    <definedName name="iipcnd" localSheetId="27">#REF!</definedName>
    <definedName name="iipcnd" localSheetId="28">#REF!</definedName>
    <definedName name="iipcnd" localSheetId="29">#REF!</definedName>
    <definedName name="iipcnd" localSheetId="30">#REF!</definedName>
    <definedName name="iipcnd">#REF!</definedName>
    <definedName name="iipcndb" localSheetId="9">#REF!</definedName>
    <definedName name="iipcndb" localSheetId="12">#REF!</definedName>
    <definedName name="iipcndb" localSheetId="13">#REF!</definedName>
    <definedName name="iipcndb" localSheetId="14">#REF!</definedName>
    <definedName name="iipcndb" localSheetId="15">#REF!</definedName>
    <definedName name="iipcndb" localSheetId="16">#REF!</definedName>
    <definedName name="iipcndb" localSheetId="21">#REF!</definedName>
    <definedName name="iipcndb" localSheetId="22">#REF!</definedName>
    <definedName name="iipcndb" localSheetId="23">#REF!</definedName>
    <definedName name="iipcndb" localSheetId="24">#REF!</definedName>
    <definedName name="iipcndb" localSheetId="26">#REF!</definedName>
    <definedName name="iipcndb" localSheetId="27">#REF!</definedName>
    <definedName name="iipcndb" localSheetId="28">#REF!</definedName>
    <definedName name="iipcndb" localSheetId="29">#REF!</definedName>
    <definedName name="iipcndb" localSheetId="30">#REF!</definedName>
    <definedName name="iipcndb">#REF!</definedName>
    <definedName name="iipcong" localSheetId="9">#REF!</definedName>
    <definedName name="iipcong" localSheetId="12">#REF!</definedName>
    <definedName name="iipcong" localSheetId="13">#REF!</definedName>
    <definedName name="iipcong" localSheetId="14">#REF!</definedName>
    <definedName name="iipcong" localSheetId="15">#REF!</definedName>
    <definedName name="iipcong" localSheetId="16">#REF!</definedName>
    <definedName name="iipcong" localSheetId="21">#REF!</definedName>
    <definedName name="iipcong" localSheetId="22">#REF!</definedName>
    <definedName name="iipcong" localSheetId="23">#REF!</definedName>
    <definedName name="iipcong" localSheetId="24">#REF!</definedName>
    <definedName name="iipcong" localSheetId="26">#REF!</definedName>
    <definedName name="iipcong" localSheetId="27">#REF!</definedName>
    <definedName name="iipcong" localSheetId="28">#REF!</definedName>
    <definedName name="iipcong" localSheetId="29">#REF!</definedName>
    <definedName name="iipcong" localSheetId="30">#REF!</definedName>
    <definedName name="iipcong">#REF!</definedName>
    <definedName name="iipcongb" localSheetId="9">#REF!</definedName>
    <definedName name="iipcongb" localSheetId="12">#REF!</definedName>
    <definedName name="iipcongb" localSheetId="13">#REF!</definedName>
    <definedName name="iipcongb" localSheetId="14">#REF!</definedName>
    <definedName name="iipcongb" localSheetId="15">#REF!</definedName>
    <definedName name="iipcongb" localSheetId="16">#REF!</definedName>
    <definedName name="iipcongb" localSheetId="21">#REF!</definedName>
    <definedName name="iipcongb" localSheetId="22">#REF!</definedName>
    <definedName name="iipcongb" localSheetId="23">#REF!</definedName>
    <definedName name="iipcongb" localSheetId="24">#REF!</definedName>
    <definedName name="iipcongb" localSheetId="26">#REF!</definedName>
    <definedName name="iipcongb" localSheetId="27">#REF!</definedName>
    <definedName name="iipcongb" localSheetId="28">#REF!</definedName>
    <definedName name="iipcongb" localSheetId="29">#REF!</definedName>
    <definedName name="iipcongb" localSheetId="30">#REF!</definedName>
    <definedName name="iipcongb">#REF!</definedName>
    <definedName name="iipe" localSheetId="9">#REF!</definedName>
    <definedName name="iipe" localSheetId="12">#REF!</definedName>
    <definedName name="iipe" localSheetId="13">#REF!</definedName>
    <definedName name="iipe" localSheetId="14">#REF!</definedName>
    <definedName name="iipe" localSheetId="15">#REF!</definedName>
    <definedName name="iipe" localSheetId="16">#REF!</definedName>
    <definedName name="iipe" localSheetId="21">#REF!</definedName>
    <definedName name="iipe" localSheetId="22">#REF!</definedName>
    <definedName name="iipe" localSheetId="23">#REF!</definedName>
    <definedName name="iipe" localSheetId="24">#REF!</definedName>
    <definedName name="iipe" localSheetId="26">#REF!</definedName>
    <definedName name="iipe" localSheetId="27">#REF!</definedName>
    <definedName name="iipe" localSheetId="28">#REF!</definedName>
    <definedName name="iipe" localSheetId="29">#REF!</definedName>
    <definedName name="iipe" localSheetId="30">#REF!</definedName>
    <definedName name="iipe">#REF!</definedName>
    <definedName name="iipg" localSheetId="9">#REF!</definedName>
    <definedName name="iipg" localSheetId="12">#REF!</definedName>
    <definedName name="iipg" localSheetId="13">#REF!</definedName>
    <definedName name="iipg" localSheetId="14">#REF!</definedName>
    <definedName name="iipg" localSheetId="15">#REF!</definedName>
    <definedName name="iipg" localSheetId="16">#REF!</definedName>
    <definedName name="iipg" localSheetId="21">#REF!</definedName>
    <definedName name="iipg" localSheetId="22">#REF!</definedName>
    <definedName name="iipg" localSheetId="23">#REF!</definedName>
    <definedName name="iipg" localSheetId="24">#REF!</definedName>
    <definedName name="iipg" localSheetId="26">#REF!</definedName>
    <definedName name="iipg" localSheetId="27">#REF!</definedName>
    <definedName name="iipg" localSheetId="28">#REF!</definedName>
    <definedName name="iipg" localSheetId="29">#REF!</definedName>
    <definedName name="iipg" localSheetId="30">#REF!</definedName>
    <definedName name="iipg">#REF!</definedName>
    <definedName name="iipgb" localSheetId="9">#REF!</definedName>
    <definedName name="iipgb" localSheetId="12">#REF!</definedName>
    <definedName name="iipgb" localSheetId="13">#REF!</definedName>
    <definedName name="iipgb" localSheetId="14">#REF!</definedName>
    <definedName name="iipgb" localSheetId="15">#REF!</definedName>
    <definedName name="iipgb" localSheetId="16">#REF!</definedName>
    <definedName name="iipgb" localSheetId="21">#REF!</definedName>
    <definedName name="iipgb" localSheetId="22">#REF!</definedName>
    <definedName name="iipgb" localSheetId="23">#REF!</definedName>
    <definedName name="iipgb" localSheetId="24">#REF!</definedName>
    <definedName name="iipgb" localSheetId="26">#REF!</definedName>
    <definedName name="iipgb" localSheetId="27">#REF!</definedName>
    <definedName name="iipgb" localSheetId="28">#REF!</definedName>
    <definedName name="iipgb" localSheetId="29">#REF!</definedName>
    <definedName name="iipgb" localSheetId="30">#REF!</definedName>
    <definedName name="iipgb">#REF!</definedName>
    <definedName name="iipig" localSheetId="9">#REF!</definedName>
    <definedName name="iipig" localSheetId="12">#REF!</definedName>
    <definedName name="iipig" localSheetId="13">#REF!</definedName>
    <definedName name="iipig" localSheetId="14">#REF!</definedName>
    <definedName name="iipig" localSheetId="15">#REF!</definedName>
    <definedName name="iipig" localSheetId="16">#REF!</definedName>
    <definedName name="iipig" localSheetId="21">#REF!</definedName>
    <definedName name="iipig" localSheetId="22">#REF!</definedName>
    <definedName name="iipig" localSheetId="23">#REF!</definedName>
    <definedName name="iipig" localSheetId="24">#REF!</definedName>
    <definedName name="iipig" localSheetId="26">#REF!</definedName>
    <definedName name="iipig" localSheetId="27">#REF!</definedName>
    <definedName name="iipig" localSheetId="28">#REF!</definedName>
    <definedName name="iipig" localSheetId="29">#REF!</definedName>
    <definedName name="iipig" localSheetId="30">#REF!</definedName>
    <definedName name="iipig">#REF!</definedName>
    <definedName name="iipigb" localSheetId="9">#REF!</definedName>
    <definedName name="iipigb" localSheetId="12">#REF!</definedName>
    <definedName name="iipigb" localSheetId="13">#REF!</definedName>
    <definedName name="iipigb" localSheetId="14">#REF!</definedName>
    <definedName name="iipigb" localSheetId="15">#REF!</definedName>
    <definedName name="iipigb" localSheetId="16">#REF!</definedName>
    <definedName name="iipigb" localSheetId="21">#REF!</definedName>
    <definedName name="iipigb" localSheetId="22">#REF!</definedName>
    <definedName name="iipigb" localSheetId="23">#REF!</definedName>
    <definedName name="iipigb" localSheetId="24">#REF!</definedName>
    <definedName name="iipigb" localSheetId="26">#REF!</definedName>
    <definedName name="iipigb" localSheetId="27">#REF!</definedName>
    <definedName name="iipigb" localSheetId="28">#REF!</definedName>
    <definedName name="iipigb" localSheetId="29">#REF!</definedName>
    <definedName name="iipigb" localSheetId="30">#REF!</definedName>
    <definedName name="iipigb">#REF!</definedName>
    <definedName name="iipm" localSheetId="9">#REF!</definedName>
    <definedName name="iipm" localSheetId="12">#REF!</definedName>
    <definedName name="iipm" localSheetId="13">#REF!</definedName>
    <definedName name="iipm" localSheetId="14">#REF!</definedName>
    <definedName name="iipm" localSheetId="15">#REF!</definedName>
    <definedName name="iipm" localSheetId="16">#REF!</definedName>
    <definedName name="iipm" localSheetId="21">#REF!</definedName>
    <definedName name="iipm" localSheetId="22">#REF!</definedName>
    <definedName name="iipm" localSheetId="23">#REF!</definedName>
    <definedName name="iipm" localSheetId="24">#REF!</definedName>
    <definedName name="iipm" localSheetId="26">#REF!</definedName>
    <definedName name="iipm" localSheetId="27">#REF!</definedName>
    <definedName name="iipm" localSheetId="28">#REF!</definedName>
    <definedName name="iipm" localSheetId="29">#REF!</definedName>
    <definedName name="iipm" localSheetId="30">#REF!</definedName>
    <definedName name="iipm">#REF!</definedName>
    <definedName name="iipmb" localSheetId="9">#REF!</definedName>
    <definedName name="iipmb" localSheetId="12">#REF!</definedName>
    <definedName name="iipmb" localSheetId="13">#REF!</definedName>
    <definedName name="iipmb" localSheetId="14">#REF!</definedName>
    <definedName name="iipmb" localSheetId="15">#REF!</definedName>
    <definedName name="iipmb" localSheetId="16">#REF!</definedName>
    <definedName name="iipmb" localSheetId="21">#REF!</definedName>
    <definedName name="iipmb" localSheetId="22">#REF!</definedName>
    <definedName name="iipmb" localSheetId="23">#REF!</definedName>
    <definedName name="iipmb" localSheetId="24">#REF!</definedName>
    <definedName name="iipmb" localSheetId="26">#REF!</definedName>
    <definedName name="iipmb" localSheetId="27">#REF!</definedName>
    <definedName name="iipmb" localSheetId="28">#REF!</definedName>
    <definedName name="iipmb" localSheetId="29">#REF!</definedName>
    <definedName name="iipmb" localSheetId="30">#REF!</definedName>
    <definedName name="iipmb">#REF!</definedName>
    <definedName name="iipmin" localSheetId="9">#REF!</definedName>
    <definedName name="iipmin" localSheetId="12">#REF!</definedName>
    <definedName name="iipmin" localSheetId="13">#REF!</definedName>
    <definedName name="iipmin" localSheetId="14">#REF!</definedName>
    <definedName name="iipmin" localSheetId="15">#REF!</definedName>
    <definedName name="iipmin" localSheetId="16">#REF!</definedName>
    <definedName name="iipmin" localSheetId="21">#REF!</definedName>
    <definedName name="iipmin" localSheetId="22">#REF!</definedName>
    <definedName name="iipmin" localSheetId="23">#REF!</definedName>
    <definedName name="iipmin" localSheetId="24">#REF!</definedName>
    <definedName name="iipmin" localSheetId="26">#REF!</definedName>
    <definedName name="iipmin" localSheetId="27">#REF!</definedName>
    <definedName name="iipmin" localSheetId="28">#REF!</definedName>
    <definedName name="iipmin" localSheetId="29">#REF!</definedName>
    <definedName name="iipmin" localSheetId="30">#REF!</definedName>
    <definedName name="iipmin">#REF!</definedName>
    <definedName name="iipminb" localSheetId="9">#REF!</definedName>
    <definedName name="iipminb" localSheetId="12">#REF!</definedName>
    <definedName name="iipminb" localSheetId="13">#REF!</definedName>
    <definedName name="iipminb" localSheetId="14">#REF!</definedName>
    <definedName name="iipminb" localSheetId="15">#REF!</definedName>
    <definedName name="iipminb" localSheetId="16">#REF!</definedName>
    <definedName name="iipminb" localSheetId="21">#REF!</definedName>
    <definedName name="iipminb" localSheetId="22">#REF!</definedName>
    <definedName name="iipminb" localSheetId="23">#REF!</definedName>
    <definedName name="iipminb" localSheetId="24">#REF!</definedName>
    <definedName name="iipminb" localSheetId="26">#REF!</definedName>
    <definedName name="iipminb" localSheetId="27">#REF!</definedName>
    <definedName name="iipminb" localSheetId="28">#REF!</definedName>
    <definedName name="iipminb" localSheetId="29">#REF!</definedName>
    <definedName name="iipminb" localSheetId="30">#REF!</definedName>
    <definedName name="iipminb">#REF!</definedName>
    <definedName name="imports" localSheetId="9">#REF!</definedName>
    <definedName name="imports" localSheetId="12">#REF!</definedName>
    <definedName name="imports" localSheetId="13">#REF!</definedName>
    <definedName name="imports" localSheetId="14">#REF!</definedName>
    <definedName name="imports" localSheetId="15">#REF!</definedName>
    <definedName name="imports" localSheetId="16">#REF!</definedName>
    <definedName name="imports" localSheetId="21">#REF!</definedName>
    <definedName name="imports" localSheetId="22">#REF!</definedName>
    <definedName name="imports" localSheetId="23">#REF!</definedName>
    <definedName name="imports" localSheetId="24">#REF!</definedName>
    <definedName name="imports" localSheetId="26">#REF!</definedName>
    <definedName name="imports" localSheetId="27">#REF!</definedName>
    <definedName name="imports" localSheetId="28">#REF!</definedName>
    <definedName name="imports" localSheetId="29">#REF!</definedName>
    <definedName name="imports" localSheetId="30">#REF!</definedName>
    <definedName name="imports">#REF!</definedName>
    <definedName name="ind10yr" localSheetId="9">#REF!</definedName>
    <definedName name="ind10yr" localSheetId="12">#REF!</definedName>
    <definedName name="ind10yr" localSheetId="13">#REF!</definedName>
    <definedName name="ind10yr" localSheetId="14">#REF!</definedName>
    <definedName name="ind10yr" localSheetId="15">#REF!</definedName>
    <definedName name="ind10yr" localSheetId="16">#REF!</definedName>
    <definedName name="ind10yr" localSheetId="21">#REF!</definedName>
    <definedName name="ind10yr" localSheetId="22">#REF!</definedName>
    <definedName name="ind10yr" localSheetId="23">#REF!</definedName>
    <definedName name="ind10yr" localSheetId="24">#REF!</definedName>
    <definedName name="ind10yr" localSheetId="26">#REF!</definedName>
    <definedName name="ind10yr" localSheetId="27">#REF!</definedName>
    <definedName name="ind10yr" localSheetId="28">#REF!</definedName>
    <definedName name="ind10yr" localSheetId="29">#REF!</definedName>
    <definedName name="ind10yr" localSheetId="30">#REF!</definedName>
    <definedName name="ind10yr">#REF!</definedName>
    <definedName name="indcall" localSheetId="9">#REF!</definedName>
    <definedName name="indcall" localSheetId="12">#REF!</definedName>
    <definedName name="indcall" localSheetId="13">#REF!</definedName>
    <definedName name="indcall" localSheetId="14">#REF!</definedName>
    <definedName name="indcall" localSheetId="15">#REF!</definedName>
    <definedName name="indcall" localSheetId="16">#REF!</definedName>
    <definedName name="indcall" localSheetId="21">#REF!</definedName>
    <definedName name="indcall" localSheetId="22">#REF!</definedName>
    <definedName name="indcall" localSheetId="23">#REF!</definedName>
    <definedName name="indcall" localSheetId="24">#REF!</definedName>
    <definedName name="indcall" localSheetId="26">#REF!</definedName>
    <definedName name="indcall" localSheetId="27">#REF!</definedName>
    <definedName name="indcall" localSheetId="28">#REF!</definedName>
    <definedName name="indcall" localSheetId="29">#REF!</definedName>
    <definedName name="indcall" localSheetId="30">#REF!</definedName>
    <definedName name="indcall">#REF!</definedName>
    <definedName name="inr" localSheetId="9">#REF!</definedName>
    <definedName name="inr" localSheetId="12">#REF!</definedName>
    <definedName name="inr" localSheetId="13">#REF!</definedName>
    <definedName name="inr" localSheetId="14">#REF!</definedName>
    <definedName name="inr" localSheetId="15">#REF!</definedName>
    <definedName name="inr" localSheetId="16">#REF!</definedName>
    <definedName name="inr" localSheetId="21">#REF!</definedName>
    <definedName name="inr" localSheetId="22">#REF!</definedName>
    <definedName name="inr" localSheetId="23">#REF!</definedName>
    <definedName name="inr" localSheetId="24">#REF!</definedName>
    <definedName name="inr" localSheetId="26">#REF!</definedName>
    <definedName name="inr" localSheetId="27">#REF!</definedName>
    <definedName name="inr" localSheetId="28">#REF!</definedName>
    <definedName name="inr" localSheetId="29">#REF!</definedName>
    <definedName name="inr" localSheetId="30">#REF!</definedName>
    <definedName name="inr">#REF!</definedName>
    <definedName name="insurance" localSheetId="9">#REF!</definedName>
    <definedName name="insurance" localSheetId="12">#REF!</definedName>
    <definedName name="insurance" localSheetId="13">#REF!</definedName>
    <definedName name="insurance" localSheetId="14">#REF!</definedName>
    <definedName name="insurance" localSheetId="15">#REF!</definedName>
    <definedName name="insurance" localSheetId="16">#REF!</definedName>
    <definedName name="insurance" localSheetId="21">#REF!</definedName>
    <definedName name="insurance" localSheetId="22">#REF!</definedName>
    <definedName name="insurance" localSheetId="23">#REF!</definedName>
    <definedName name="insurance" localSheetId="24">#REF!</definedName>
    <definedName name="insurance" localSheetId="26">#REF!</definedName>
    <definedName name="insurance" localSheetId="27">#REF!</definedName>
    <definedName name="insurance" localSheetId="28">#REF!</definedName>
    <definedName name="insurance" localSheetId="29">#REF!</definedName>
    <definedName name="insurance" localSheetId="30">#REF!</definedName>
    <definedName name="insurance">#REF!</definedName>
    <definedName name="jpy" localSheetId="9">#REF!</definedName>
    <definedName name="jpy" localSheetId="12">#REF!</definedName>
    <definedName name="jpy" localSheetId="13">#REF!</definedName>
    <definedName name="jpy" localSheetId="14">#REF!</definedName>
    <definedName name="jpy" localSheetId="15">#REF!</definedName>
    <definedName name="jpy" localSheetId="16">#REF!</definedName>
    <definedName name="jpy" localSheetId="21">#REF!</definedName>
    <definedName name="jpy" localSheetId="22">#REF!</definedName>
    <definedName name="jpy" localSheetId="23">#REF!</definedName>
    <definedName name="jpy" localSheetId="24">#REF!</definedName>
    <definedName name="jpy" localSheetId="26">#REF!</definedName>
    <definedName name="jpy" localSheetId="27">#REF!</definedName>
    <definedName name="jpy" localSheetId="28">#REF!</definedName>
    <definedName name="jpy" localSheetId="29">#REF!</definedName>
    <definedName name="jpy" localSheetId="30">#REF!</definedName>
    <definedName name="jpy">#REF!</definedName>
    <definedName name="krw" localSheetId="9">#REF!</definedName>
    <definedName name="krw" localSheetId="12">#REF!</definedName>
    <definedName name="krw" localSheetId="13">#REF!</definedName>
    <definedName name="krw" localSheetId="14">#REF!</definedName>
    <definedName name="krw" localSheetId="15">#REF!</definedName>
    <definedName name="krw" localSheetId="16">#REF!</definedName>
    <definedName name="krw" localSheetId="21">#REF!</definedName>
    <definedName name="krw" localSheetId="22">#REF!</definedName>
    <definedName name="krw" localSheetId="23">#REF!</definedName>
    <definedName name="krw" localSheetId="24">#REF!</definedName>
    <definedName name="krw" localSheetId="26">#REF!</definedName>
    <definedName name="krw" localSheetId="27">#REF!</definedName>
    <definedName name="krw" localSheetId="28">#REF!</definedName>
    <definedName name="krw" localSheetId="29">#REF!</definedName>
    <definedName name="krw" localSheetId="30">#REF!</definedName>
    <definedName name="krw">#REF!</definedName>
    <definedName name="lead" localSheetId="9">#REF!</definedName>
    <definedName name="lead" localSheetId="12">#REF!</definedName>
    <definedName name="lead" localSheetId="13">#REF!</definedName>
    <definedName name="lead" localSheetId="14">#REF!</definedName>
    <definedName name="lead" localSheetId="15">#REF!</definedName>
    <definedName name="lead" localSheetId="16">#REF!</definedName>
    <definedName name="lead" localSheetId="21">#REF!</definedName>
    <definedName name="lead" localSheetId="22">#REF!</definedName>
    <definedName name="lead" localSheetId="23">#REF!</definedName>
    <definedName name="lead" localSheetId="24">#REF!</definedName>
    <definedName name="lead" localSheetId="26">#REF!</definedName>
    <definedName name="lead" localSheetId="27">#REF!</definedName>
    <definedName name="lead" localSheetId="28">#REF!</definedName>
    <definedName name="lead" localSheetId="29">#REF!</definedName>
    <definedName name="lead" localSheetId="30">#REF!</definedName>
    <definedName name="lead">#REF!</definedName>
    <definedName name="m1g" localSheetId="9">#REF!</definedName>
    <definedName name="m1g" localSheetId="12">#REF!</definedName>
    <definedName name="m1g" localSheetId="13">#REF!</definedName>
    <definedName name="m1g" localSheetId="14">#REF!</definedName>
    <definedName name="m1g" localSheetId="15">#REF!</definedName>
    <definedName name="m1g" localSheetId="16">#REF!</definedName>
    <definedName name="m1g" localSheetId="21">#REF!</definedName>
    <definedName name="m1g" localSheetId="22">#REF!</definedName>
    <definedName name="m1g" localSheetId="23">#REF!</definedName>
    <definedName name="m1g" localSheetId="24">#REF!</definedName>
    <definedName name="m1g" localSheetId="26">#REF!</definedName>
    <definedName name="m1g" localSheetId="27">#REF!</definedName>
    <definedName name="m1g" localSheetId="28">#REF!</definedName>
    <definedName name="m1g" localSheetId="29">#REF!</definedName>
    <definedName name="m1g" localSheetId="30">#REF!</definedName>
    <definedName name="m1g">#REF!</definedName>
    <definedName name="m3g" localSheetId="9">#REF!</definedName>
    <definedName name="m3g" localSheetId="12">#REF!</definedName>
    <definedName name="m3g" localSheetId="13">#REF!</definedName>
    <definedName name="m3g" localSheetId="14">#REF!</definedName>
    <definedName name="m3g" localSheetId="15">#REF!</definedName>
    <definedName name="m3g" localSheetId="16">#REF!</definedName>
    <definedName name="m3g" localSheetId="21">#REF!</definedName>
    <definedName name="m3g" localSheetId="22">#REF!</definedName>
    <definedName name="m3g" localSheetId="23">#REF!</definedName>
    <definedName name="m3g" localSheetId="24">#REF!</definedName>
    <definedName name="m3g" localSheetId="26">#REF!</definedName>
    <definedName name="m3g" localSheetId="27">#REF!</definedName>
    <definedName name="m3g" localSheetId="28">#REF!</definedName>
    <definedName name="m3g" localSheetId="29">#REF!</definedName>
    <definedName name="m3g" localSheetId="30">#REF!</definedName>
    <definedName name="m3g">#REF!</definedName>
    <definedName name="marketflow" localSheetId="9">#REF!</definedName>
    <definedName name="marketflow" localSheetId="12">#REF!</definedName>
    <definedName name="marketflow" localSheetId="13">#REF!</definedName>
    <definedName name="marketflow" localSheetId="14">#REF!</definedName>
    <definedName name="marketflow" localSheetId="15">#REF!</definedName>
    <definedName name="marketflow" localSheetId="16">#REF!</definedName>
    <definedName name="marketflow" localSheetId="21">#REF!</definedName>
    <definedName name="marketflow" localSheetId="22">#REF!</definedName>
    <definedName name="marketflow" localSheetId="23">#REF!</definedName>
    <definedName name="marketflow" localSheetId="24">#REF!</definedName>
    <definedName name="marketflow" localSheetId="26">#REF!</definedName>
    <definedName name="marketflow" localSheetId="27">#REF!</definedName>
    <definedName name="marketflow" localSheetId="28">#REF!</definedName>
    <definedName name="marketflow" localSheetId="29">#REF!</definedName>
    <definedName name="marketflow" localSheetId="30">#REF!</definedName>
    <definedName name="marketflow">#REF!</definedName>
    <definedName name="MidDateR1C1" localSheetId="9">#REF!</definedName>
    <definedName name="MidDateR1C1" localSheetId="12">#REF!</definedName>
    <definedName name="MidDateR1C1" localSheetId="13">#REF!</definedName>
    <definedName name="MidDateR1C1" localSheetId="14">#REF!</definedName>
    <definedName name="MidDateR1C1" localSheetId="15">#REF!</definedName>
    <definedName name="MidDateR1C1" localSheetId="16">#REF!</definedName>
    <definedName name="MidDateR1C1" localSheetId="21">#REF!</definedName>
    <definedName name="MidDateR1C1" localSheetId="22">#REF!</definedName>
    <definedName name="MidDateR1C1" localSheetId="23">#REF!</definedName>
    <definedName name="MidDateR1C1" localSheetId="24">#REF!</definedName>
    <definedName name="MidDateR1C1" localSheetId="26">#REF!</definedName>
    <definedName name="MidDateR1C1" localSheetId="27">#REF!</definedName>
    <definedName name="MidDateR1C1" localSheetId="28">#REF!</definedName>
    <definedName name="MidDateR1C1" localSheetId="29">#REF!</definedName>
    <definedName name="MidDateR1C1" localSheetId="30">#REF!</definedName>
    <definedName name="MidDateR1C1">#REF!</definedName>
    <definedName name="MidOIR1C1" localSheetId="9">#REF!</definedName>
    <definedName name="MidOIR1C1" localSheetId="12">#REF!</definedName>
    <definedName name="MidOIR1C1" localSheetId="13">#REF!</definedName>
    <definedName name="MidOIR1C1" localSheetId="14">#REF!</definedName>
    <definedName name="MidOIR1C1" localSheetId="15">#REF!</definedName>
    <definedName name="MidOIR1C1" localSheetId="16">#REF!</definedName>
    <definedName name="MidOIR1C1" localSheetId="21">#REF!</definedName>
    <definedName name="MidOIR1C1" localSheetId="22">#REF!</definedName>
    <definedName name="MidOIR1C1" localSheetId="23">#REF!</definedName>
    <definedName name="MidOIR1C1" localSheetId="24">#REF!</definedName>
    <definedName name="MidOIR1C1" localSheetId="26">#REF!</definedName>
    <definedName name="MidOIR1C1" localSheetId="27">#REF!</definedName>
    <definedName name="MidOIR1C1" localSheetId="28">#REF!</definedName>
    <definedName name="MidOIR1C1" localSheetId="29">#REF!</definedName>
    <definedName name="MidOIR1C1" localSheetId="30">#REF!</definedName>
    <definedName name="MidOIR1C1">#REF!</definedName>
    <definedName name="MidPriceR1C1" localSheetId="9">#REF!</definedName>
    <definedName name="MidPriceR1C1" localSheetId="12">#REF!</definedName>
    <definedName name="MidPriceR1C1" localSheetId="13">#REF!</definedName>
    <definedName name="MidPriceR1C1" localSheetId="14">#REF!</definedName>
    <definedName name="MidPriceR1C1" localSheetId="15">#REF!</definedName>
    <definedName name="MidPriceR1C1" localSheetId="16">#REF!</definedName>
    <definedName name="MidPriceR1C1" localSheetId="21">#REF!</definedName>
    <definedName name="MidPriceR1C1" localSheetId="22">#REF!</definedName>
    <definedName name="MidPriceR1C1" localSheetId="23">#REF!</definedName>
    <definedName name="MidPriceR1C1" localSheetId="24">#REF!</definedName>
    <definedName name="MidPriceR1C1" localSheetId="26">#REF!</definedName>
    <definedName name="MidPriceR1C1" localSheetId="27">#REF!</definedName>
    <definedName name="MidPriceR1C1" localSheetId="28">#REF!</definedName>
    <definedName name="MidPriceR1C1" localSheetId="29">#REF!</definedName>
    <definedName name="MidPriceR1C1" localSheetId="30">#REF!</definedName>
    <definedName name="MidPriceR1C1">#REF!</definedName>
    <definedName name="MidSpreadR1C1" localSheetId="9">#REF!</definedName>
    <definedName name="MidSpreadR1C1" localSheetId="12">#REF!</definedName>
    <definedName name="MidSpreadR1C1" localSheetId="13">#REF!</definedName>
    <definedName name="MidSpreadR1C1" localSheetId="14">#REF!</definedName>
    <definedName name="MidSpreadR1C1" localSheetId="15">#REF!</definedName>
    <definedName name="MidSpreadR1C1" localSheetId="16">#REF!</definedName>
    <definedName name="MidSpreadR1C1" localSheetId="21">#REF!</definedName>
    <definedName name="MidSpreadR1C1" localSheetId="22">#REF!</definedName>
    <definedName name="MidSpreadR1C1" localSheetId="23">#REF!</definedName>
    <definedName name="MidSpreadR1C1" localSheetId="24">#REF!</definedName>
    <definedName name="MidSpreadR1C1" localSheetId="26">#REF!</definedName>
    <definedName name="MidSpreadR1C1" localSheetId="27">#REF!</definedName>
    <definedName name="MidSpreadR1C1" localSheetId="28">#REF!</definedName>
    <definedName name="MidSpreadR1C1" localSheetId="29">#REF!</definedName>
    <definedName name="MidSpreadR1C1" localSheetId="30">#REF!</definedName>
    <definedName name="MidSpreadR1C1">#REF!</definedName>
    <definedName name="MidTickerR1C1" localSheetId="9">#REF!</definedName>
    <definedName name="MidTickerR1C1" localSheetId="12">#REF!</definedName>
    <definedName name="MidTickerR1C1" localSheetId="13">#REF!</definedName>
    <definedName name="MidTickerR1C1" localSheetId="14">#REF!</definedName>
    <definedName name="MidTickerR1C1" localSheetId="15">#REF!</definedName>
    <definedName name="MidTickerR1C1" localSheetId="16">#REF!</definedName>
    <definedName name="MidTickerR1C1" localSheetId="21">#REF!</definedName>
    <definedName name="MidTickerR1C1" localSheetId="22">#REF!</definedName>
    <definedName name="MidTickerR1C1" localSheetId="23">#REF!</definedName>
    <definedName name="MidTickerR1C1" localSheetId="24">#REF!</definedName>
    <definedName name="MidTickerR1C1" localSheetId="26">#REF!</definedName>
    <definedName name="MidTickerR1C1" localSheetId="27">#REF!</definedName>
    <definedName name="MidTickerR1C1" localSheetId="28">#REF!</definedName>
    <definedName name="MidTickerR1C1" localSheetId="29">#REF!</definedName>
    <definedName name="MidTickerR1C1" localSheetId="30">#REF!</definedName>
    <definedName name="MidTickerR1C1">#REF!</definedName>
    <definedName name="MidTotVolR1C1" localSheetId="9">#REF!</definedName>
    <definedName name="MidTotVolR1C1" localSheetId="12">#REF!</definedName>
    <definedName name="MidTotVolR1C1" localSheetId="13">#REF!</definedName>
    <definedName name="MidTotVolR1C1" localSheetId="14">#REF!</definedName>
    <definedName name="MidTotVolR1C1" localSheetId="15">#REF!</definedName>
    <definedName name="MidTotVolR1C1" localSheetId="16">#REF!</definedName>
    <definedName name="MidTotVolR1C1" localSheetId="21">#REF!</definedName>
    <definedName name="MidTotVolR1C1" localSheetId="22">#REF!</definedName>
    <definedName name="MidTotVolR1C1" localSheetId="23">#REF!</definedName>
    <definedName name="MidTotVolR1C1" localSheetId="24">#REF!</definedName>
    <definedName name="MidTotVolR1C1" localSheetId="26">#REF!</definedName>
    <definedName name="MidTotVolR1C1" localSheetId="27">#REF!</definedName>
    <definedName name="MidTotVolR1C1" localSheetId="28">#REF!</definedName>
    <definedName name="MidTotVolR1C1" localSheetId="29">#REF!</definedName>
    <definedName name="MidTotVolR1C1" localSheetId="30">#REF!</definedName>
    <definedName name="MidTotVolR1C1">#REF!</definedName>
    <definedName name="MidVolumeR1C1" localSheetId="9">#REF!</definedName>
    <definedName name="MidVolumeR1C1" localSheetId="12">#REF!</definedName>
    <definedName name="MidVolumeR1C1" localSheetId="13">#REF!</definedName>
    <definedName name="MidVolumeR1C1" localSheetId="14">#REF!</definedName>
    <definedName name="MidVolumeR1C1" localSheetId="15">#REF!</definedName>
    <definedName name="MidVolumeR1C1" localSheetId="16">#REF!</definedName>
    <definedName name="MidVolumeR1C1" localSheetId="21">#REF!</definedName>
    <definedName name="MidVolumeR1C1" localSheetId="22">#REF!</definedName>
    <definedName name="MidVolumeR1C1" localSheetId="23">#REF!</definedName>
    <definedName name="MidVolumeR1C1" localSheetId="24">#REF!</definedName>
    <definedName name="MidVolumeR1C1" localSheetId="26">#REF!</definedName>
    <definedName name="MidVolumeR1C1" localSheetId="27">#REF!</definedName>
    <definedName name="MidVolumeR1C1" localSheetId="28">#REF!</definedName>
    <definedName name="MidVolumeR1C1" localSheetId="29">#REF!</definedName>
    <definedName name="MidVolumeR1C1" localSheetId="30">#REF!</definedName>
    <definedName name="MidVolumeR1C1">#REF!</definedName>
    <definedName name="myr" localSheetId="9">#REF!</definedName>
    <definedName name="myr" localSheetId="12">#REF!</definedName>
    <definedName name="myr" localSheetId="13">#REF!</definedName>
    <definedName name="myr" localSheetId="14">#REF!</definedName>
    <definedName name="myr" localSheetId="15">#REF!</definedName>
    <definedName name="myr" localSheetId="16">#REF!</definedName>
    <definedName name="myr" localSheetId="21">#REF!</definedName>
    <definedName name="myr" localSheetId="22">#REF!</definedName>
    <definedName name="myr" localSheetId="23">#REF!</definedName>
    <definedName name="myr" localSheetId="24">#REF!</definedName>
    <definedName name="myr" localSheetId="26">#REF!</definedName>
    <definedName name="myr" localSheetId="27">#REF!</definedName>
    <definedName name="myr" localSheetId="28">#REF!</definedName>
    <definedName name="myr" localSheetId="29">#REF!</definedName>
    <definedName name="myr" localSheetId="30">#REF!</definedName>
    <definedName name="myr">#REF!</definedName>
    <definedName name="NameR1C1" localSheetId="9">#REF!</definedName>
    <definedName name="NameR1C1" localSheetId="12">#REF!</definedName>
    <definedName name="NameR1C1" localSheetId="13">#REF!</definedName>
    <definedName name="NameR1C1" localSheetId="14">#REF!</definedName>
    <definedName name="NameR1C1" localSheetId="15">#REF!</definedName>
    <definedName name="NameR1C1" localSheetId="16">#REF!</definedName>
    <definedName name="NameR1C1" localSheetId="21">#REF!</definedName>
    <definedName name="NameR1C1" localSheetId="22">#REF!</definedName>
    <definedName name="NameR1C1" localSheetId="23">#REF!</definedName>
    <definedName name="NameR1C1" localSheetId="24">#REF!</definedName>
    <definedName name="NameR1C1" localSheetId="26">#REF!</definedName>
    <definedName name="NameR1C1" localSheetId="27">#REF!</definedName>
    <definedName name="NameR1C1" localSheetId="28">#REF!</definedName>
    <definedName name="NameR1C1" localSheetId="29">#REF!</definedName>
    <definedName name="NameR1C1" localSheetId="30">#REF!</definedName>
    <definedName name="NameR1C1">#REF!</definedName>
    <definedName name="ngas" localSheetId="9">#REF!</definedName>
    <definedName name="ngas" localSheetId="12">#REF!</definedName>
    <definedName name="ngas" localSheetId="13">#REF!</definedName>
    <definedName name="ngas" localSheetId="14">#REF!</definedName>
    <definedName name="ngas" localSheetId="15">#REF!</definedName>
    <definedName name="ngas" localSheetId="16">#REF!</definedName>
    <definedName name="ngas" localSheetId="21">#REF!</definedName>
    <definedName name="ngas" localSheetId="22">#REF!</definedName>
    <definedName name="ngas" localSheetId="23">#REF!</definedName>
    <definedName name="ngas" localSheetId="24">#REF!</definedName>
    <definedName name="ngas" localSheetId="26">#REF!</definedName>
    <definedName name="ngas" localSheetId="27">#REF!</definedName>
    <definedName name="ngas" localSheetId="28">#REF!</definedName>
    <definedName name="ngas" localSheetId="29">#REF!</definedName>
    <definedName name="ngas" localSheetId="30">#REF!</definedName>
    <definedName name="ngas">#REF!</definedName>
    <definedName name="nickel" localSheetId="9">#REF!</definedName>
    <definedName name="nickel" localSheetId="12">#REF!</definedName>
    <definedName name="nickel" localSheetId="13">#REF!</definedName>
    <definedName name="nickel" localSheetId="14">#REF!</definedName>
    <definedName name="nickel" localSheetId="15">#REF!</definedName>
    <definedName name="nickel" localSheetId="16">#REF!</definedName>
    <definedName name="nickel" localSheetId="21">#REF!</definedName>
    <definedName name="nickel" localSheetId="22">#REF!</definedName>
    <definedName name="nickel" localSheetId="23">#REF!</definedName>
    <definedName name="nickel" localSheetId="24">#REF!</definedName>
    <definedName name="nickel" localSheetId="26">#REF!</definedName>
    <definedName name="nickel" localSheetId="27">#REF!</definedName>
    <definedName name="nickel" localSheetId="28">#REF!</definedName>
    <definedName name="nickel" localSheetId="29">#REF!</definedName>
    <definedName name="nickel" localSheetId="30">#REF!</definedName>
    <definedName name="nickel">#REF!</definedName>
    <definedName name="Note" localSheetId="1">#REF!</definedName>
    <definedName name="Note" localSheetId="6">#REF!</definedName>
    <definedName name="Note" localSheetId="7">#REF!</definedName>
    <definedName name="Note" localSheetId="8">#REF!</definedName>
    <definedName name="Note" localSheetId="9">#REF!</definedName>
    <definedName name="Note" localSheetId="11">#REF!</definedName>
    <definedName name="Note" localSheetId="12">#REF!</definedName>
    <definedName name="Note" localSheetId="13">#REF!</definedName>
    <definedName name="Note" localSheetId="14">#REF!</definedName>
    <definedName name="Note" localSheetId="15">#REF!</definedName>
    <definedName name="Note" localSheetId="16">#REF!</definedName>
    <definedName name="Note" localSheetId="10">#REF!</definedName>
    <definedName name="Note" localSheetId="18">#REF!</definedName>
    <definedName name="Note" localSheetId="19">#REF!</definedName>
    <definedName name="Note" localSheetId="0">#REF!</definedName>
    <definedName name="Note" localSheetId="21">#REF!</definedName>
    <definedName name="Note" localSheetId="22">#REF!</definedName>
    <definedName name="Note" localSheetId="23">#REF!</definedName>
    <definedName name="Note" localSheetId="24">#REF!</definedName>
    <definedName name="Note" localSheetId="25">#REF!</definedName>
    <definedName name="Note" localSheetId="26">#REF!</definedName>
    <definedName name="Note" localSheetId="27">#REF!</definedName>
    <definedName name="Note" localSheetId="28">#REF!</definedName>
    <definedName name="Note" localSheetId="29">#REF!</definedName>
    <definedName name="Note" localSheetId="30">#REF!</definedName>
    <definedName name="Note" localSheetId="31">#REF!</definedName>
    <definedName name="Note" localSheetId="32">#REF!</definedName>
    <definedName name="Note" localSheetId="33">#REF!</definedName>
    <definedName name="Note" localSheetId="34">#REF!</definedName>
    <definedName name="Note" localSheetId="35">#REF!</definedName>
    <definedName name="Note">#REF!</definedName>
    <definedName name="OtherMarcoData" localSheetId="9">#REF!</definedName>
    <definedName name="OtherMarcoData" localSheetId="12">#REF!</definedName>
    <definedName name="OtherMarcoData" localSheetId="13">#REF!</definedName>
    <definedName name="OtherMarcoData" localSheetId="14">#REF!</definedName>
    <definedName name="OtherMarcoData" localSheetId="15">#REF!</definedName>
    <definedName name="OtherMarcoData" localSheetId="16">#REF!</definedName>
    <definedName name="OtherMarcoData" localSheetId="21">#REF!</definedName>
    <definedName name="OtherMarcoData" localSheetId="22">#REF!</definedName>
    <definedName name="OtherMarcoData" localSheetId="23">#REF!</definedName>
    <definedName name="OtherMarcoData" localSheetId="24">#REF!</definedName>
    <definedName name="OtherMarcoData" localSheetId="26">#REF!</definedName>
    <definedName name="OtherMarcoData" localSheetId="27">#REF!</definedName>
    <definedName name="OtherMarcoData" localSheetId="28">#REF!</definedName>
    <definedName name="OtherMarcoData" localSheetId="29">#REF!</definedName>
    <definedName name="OtherMarcoData" localSheetId="30">#REF!</definedName>
    <definedName name="OtherMarcoData">#REF!</definedName>
    <definedName name="pc" localSheetId="9">#REF!</definedName>
    <definedName name="pc" localSheetId="12">#REF!</definedName>
    <definedName name="pc" localSheetId="13">#REF!</definedName>
    <definedName name="pc" localSheetId="14">#REF!</definedName>
    <definedName name="pc" localSheetId="15">#REF!</definedName>
    <definedName name="pc" localSheetId="16">#REF!</definedName>
    <definedName name="pc" localSheetId="21">#REF!</definedName>
    <definedName name="pc" localSheetId="22">#REF!</definedName>
    <definedName name="pc" localSheetId="23">#REF!</definedName>
    <definedName name="pc" localSheetId="24">#REF!</definedName>
    <definedName name="pc" localSheetId="26">#REF!</definedName>
    <definedName name="pc" localSheetId="27">#REF!</definedName>
    <definedName name="pc" localSheetId="28">#REF!</definedName>
    <definedName name="pc" localSheetId="29">#REF!</definedName>
    <definedName name="pc" localSheetId="30">#REF!</definedName>
    <definedName name="pc">#REF!</definedName>
    <definedName name="_xlnm.Print_Area" localSheetId="2">Airline!$D$4:$AG$15</definedName>
    <definedName name="_xlnm.Print_Area" localSheetId="1">'All cos summary'!$C$1:$AB$340</definedName>
    <definedName name="_xlnm.Print_Area" localSheetId="4">'Automobile Components'!$D$4:$AG$85</definedName>
    <definedName name="_xlnm.Print_Area" localSheetId="3">Automobiles!$D$5:$AG$60</definedName>
    <definedName name="_xlnm.Print_Area" localSheetId="5">'Automotive Retail'!$D$4:$AG$20</definedName>
    <definedName name="_xlnm.Print_Area" localSheetId="6">Bank!$C$3:$AT$34</definedName>
    <definedName name="_xlnm.Print_Area" localSheetId="7">'Building Products'!$D$5:$AK$39</definedName>
    <definedName name="_xlnm.Print_Area" localSheetId="8">'Capital Goods'!$D$5:$AK$44</definedName>
    <definedName name="_xlnm.Print_Area" localSheetId="9">Chemicals!$D$4:$AG$105</definedName>
    <definedName name="_xlnm.Print_Area" localSheetId="11">'Construction Materials'!$D$5:$AK$49</definedName>
    <definedName name="_xlnm.Print_Area" localSheetId="12">'Consumer Discretionary'!$D$4:$AG$90</definedName>
    <definedName name="_xlnm.Print_Area" localSheetId="13">'Consumer Services'!$D$4:$AG$60</definedName>
    <definedName name="_xlnm.Print_Area" localSheetId="14">'Consumer Staples'!$D$4:$AG$70</definedName>
    <definedName name="_xlnm.Print_Area" localSheetId="15">'Electronic Manufacturing'!$D$4:$AG$55</definedName>
    <definedName name="_xlnm.Print_Area" localSheetId="16">Energy!$D$4:$AG$45</definedName>
    <definedName name="_xlnm.Print_Area" localSheetId="10">'Engineering &amp; Construction'!$D$5:$AK$49</definedName>
    <definedName name="_xlnm.Print_Area" localSheetId="17">'Financial Exchanges &amp; Data'!$D$4:$AG$20</definedName>
    <definedName name="_xlnm.Print_Area" localSheetId="18">'Financial Services'!$C$3:$AT$12</definedName>
    <definedName name="_xlnm.Print_Area" localSheetId="19">Financials!$C$3:$AT$28</definedName>
    <definedName name="_xlnm.Print_Area" localSheetId="20">'Gas Utilities'!$D$4:$AG$25</definedName>
    <definedName name="_xlnm.Print_Area" localSheetId="21">Healthcare!$D$4:$AG$55</definedName>
    <definedName name="_xlnm.Print_Area" localSheetId="22">Hotels!$D$4:$AG$55</definedName>
    <definedName name="_xlnm.Print_Area" localSheetId="23">'Household Durables'!$D$4:$AG$80</definedName>
    <definedName name="_xlnm.Print_Area" localSheetId="24">'Industrial Machinery'!$D$4:$AG$30</definedName>
    <definedName name="_xlnm.Print_Area" localSheetId="25">Insurance!$C$3:$AT$19</definedName>
    <definedName name="_xlnm.Print_Area" localSheetId="26">'IT Services'!$D$4:$AG$55</definedName>
    <definedName name="_xlnm.Print_Area" localSheetId="27">Materials!$D$4:$AG$35</definedName>
    <definedName name="_xlnm.Print_Area" localSheetId="28">Media!$D$4:$AG$25</definedName>
    <definedName name="_xlnm.Print_Area" localSheetId="29">'Metals &amp; Mining'!$D$4:$AG$65</definedName>
    <definedName name="_xlnm.Print_Area" localSheetId="30">Pharmaceuticals!$D$4:$AG$105</definedName>
    <definedName name="_xlnm.Print_Area" localSheetId="31">'Real Estate'!$D$5:$AH$73</definedName>
    <definedName name="_xlnm.Print_Area" localSheetId="32">REITs!$D$5:$AH$29</definedName>
    <definedName name="_xlnm.Print_Area" localSheetId="33">'Telecommunication Services '!$D$5:$AH$13</definedName>
    <definedName name="_xlnm.Print_Area" localSheetId="34">Transportation!$D$5:$AH$28</definedName>
    <definedName name="_xlnm.Print_Area" localSheetId="35">Utilities!$D$5:$AH$24</definedName>
    <definedName name="_xlnm.Print_Titles" localSheetId="2">Airline!$7:$8</definedName>
    <definedName name="_xlnm.Print_Titles" localSheetId="1">'All cos summary'!$4:$5</definedName>
    <definedName name="_xlnm.Print_Titles" localSheetId="4">'Automobile Components'!$7:$8</definedName>
    <definedName name="_xlnm.Print_Titles" localSheetId="3">Automobiles!$7:$8</definedName>
    <definedName name="_xlnm.Print_Titles" localSheetId="5">'Automotive Retail'!$7:$8</definedName>
    <definedName name="_xlnm.Print_Titles" localSheetId="6">Bank!#REF!</definedName>
    <definedName name="_xlnm.Print_Titles" localSheetId="7">'Building Products'!$6:$7</definedName>
    <definedName name="_xlnm.Print_Titles" localSheetId="8">'Capital Goods'!$6:$7</definedName>
    <definedName name="_xlnm.Print_Titles" localSheetId="9">Chemicals!$7:$8</definedName>
    <definedName name="_xlnm.Print_Titles" localSheetId="11">'Construction Materials'!$6:$7</definedName>
    <definedName name="_xlnm.Print_Titles" localSheetId="12">'Consumer Discretionary'!$7:$8</definedName>
    <definedName name="_xlnm.Print_Titles" localSheetId="13">'Consumer Services'!$7:$8</definedName>
    <definedName name="_xlnm.Print_Titles" localSheetId="14">'Consumer Staples'!$7:$8</definedName>
    <definedName name="_xlnm.Print_Titles" localSheetId="15">'Electronic Manufacturing'!$7:$8</definedName>
    <definedName name="_xlnm.Print_Titles" localSheetId="16">Energy!$7:$8</definedName>
    <definedName name="_xlnm.Print_Titles" localSheetId="10">'Engineering &amp; Construction'!$6:$7</definedName>
    <definedName name="_xlnm.Print_Titles" localSheetId="17">'Financial Exchanges &amp; Data'!$7:$8</definedName>
    <definedName name="_xlnm.Print_Titles" localSheetId="18">'Financial Services'!#REF!</definedName>
    <definedName name="_xlnm.Print_Titles" localSheetId="19">Financials!#REF!</definedName>
    <definedName name="_xlnm.Print_Titles" localSheetId="20">'Gas Utilities'!$7:$8</definedName>
    <definedName name="_xlnm.Print_Titles" localSheetId="21">Healthcare!$7:$8</definedName>
    <definedName name="_xlnm.Print_Titles" localSheetId="22">Hotels!$7:$8</definedName>
    <definedName name="_xlnm.Print_Titles" localSheetId="23">'Household Durables'!$7:$8</definedName>
    <definedName name="_xlnm.Print_Titles" localSheetId="24">'Industrial Machinery'!$7:$8</definedName>
    <definedName name="_xlnm.Print_Titles" localSheetId="25">Insurance!#REF!</definedName>
    <definedName name="_xlnm.Print_Titles" localSheetId="26">'IT Services'!$7:$8</definedName>
    <definedName name="_xlnm.Print_Titles" localSheetId="27">Materials!$7:$8</definedName>
    <definedName name="_xlnm.Print_Titles" localSheetId="28">Media!$7:$8</definedName>
    <definedName name="_xlnm.Print_Titles" localSheetId="29">'Metals &amp; Mining'!$7:$8</definedName>
    <definedName name="_xlnm.Print_Titles" localSheetId="30">Pharmaceuticals!$7:$8</definedName>
    <definedName name="_xlnm.Print_Titles" localSheetId="31">'Real Estate'!$6:$7</definedName>
    <definedName name="_xlnm.Print_Titles" localSheetId="32">REITs!$6:$7</definedName>
    <definedName name="_xlnm.Print_Titles" localSheetId="33">'Telecommunication Services '!$6:$7</definedName>
    <definedName name="_xlnm.Print_Titles" localSheetId="34">Transportation!$6:$7</definedName>
    <definedName name="_xlnm.Print_Titles" localSheetId="35">Utilities!$6:$7</definedName>
    <definedName name="repo" localSheetId="9">#REF!</definedName>
    <definedName name="repo" localSheetId="12">#REF!</definedName>
    <definedName name="repo" localSheetId="13">#REF!</definedName>
    <definedName name="repo" localSheetId="14">#REF!</definedName>
    <definedName name="repo" localSheetId="15">#REF!</definedName>
    <definedName name="repo" localSheetId="16">#REF!</definedName>
    <definedName name="repo" localSheetId="21">#REF!</definedName>
    <definedName name="repo" localSheetId="22">#REF!</definedName>
    <definedName name="repo" localSheetId="23">#REF!</definedName>
    <definedName name="repo" localSheetId="24">#REF!</definedName>
    <definedName name="repo" localSheetId="26">#REF!</definedName>
    <definedName name="repo" localSheetId="27">#REF!</definedName>
    <definedName name="repo" localSheetId="28">#REF!</definedName>
    <definedName name="repo" localSheetId="29">#REF!</definedName>
    <definedName name="repo" localSheetId="30">#REF!</definedName>
    <definedName name="repo">#REF!</definedName>
    <definedName name="resrepo" localSheetId="9">#REF!</definedName>
    <definedName name="resrepo" localSheetId="12">#REF!</definedName>
    <definedName name="resrepo" localSheetId="13">#REF!</definedName>
    <definedName name="resrepo" localSheetId="14">#REF!</definedName>
    <definedName name="resrepo" localSheetId="15">#REF!</definedName>
    <definedName name="resrepo" localSheetId="16">#REF!</definedName>
    <definedName name="resrepo" localSheetId="21">#REF!</definedName>
    <definedName name="resrepo" localSheetId="22">#REF!</definedName>
    <definedName name="resrepo" localSheetId="23">#REF!</definedName>
    <definedName name="resrepo" localSheetId="24">#REF!</definedName>
    <definedName name="resrepo" localSheetId="26">#REF!</definedName>
    <definedName name="resrepo" localSheetId="27">#REF!</definedName>
    <definedName name="resrepo" localSheetId="28">#REF!</definedName>
    <definedName name="resrepo" localSheetId="29">#REF!</definedName>
    <definedName name="resrepo" localSheetId="30">#REF!</definedName>
    <definedName name="resrepo">#REF!</definedName>
    <definedName name="sblplr" localSheetId="9">#REF!</definedName>
    <definedName name="sblplr" localSheetId="12">#REF!</definedName>
    <definedName name="sblplr" localSheetId="13">#REF!</definedName>
    <definedName name="sblplr" localSheetId="14">#REF!</definedName>
    <definedName name="sblplr" localSheetId="15">#REF!</definedName>
    <definedName name="sblplr" localSheetId="16">#REF!</definedName>
    <definedName name="sblplr" localSheetId="21">#REF!</definedName>
    <definedName name="sblplr" localSheetId="22">#REF!</definedName>
    <definedName name="sblplr" localSheetId="23">#REF!</definedName>
    <definedName name="sblplr" localSheetId="24">#REF!</definedName>
    <definedName name="sblplr" localSheetId="26">#REF!</definedName>
    <definedName name="sblplr" localSheetId="27">#REF!</definedName>
    <definedName name="sblplr" localSheetId="28">#REF!</definedName>
    <definedName name="sblplr" localSheetId="29">#REF!</definedName>
    <definedName name="sblplr" localSheetId="30">#REF!</definedName>
    <definedName name="sblplr">#REF!</definedName>
    <definedName name="silver" localSheetId="9">#REF!</definedName>
    <definedName name="silver" localSheetId="12">#REF!</definedName>
    <definedName name="silver" localSheetId="13">#REF!</definedName>
    <definedName name="silver" localSheetId="14">#REF!</definedName>
    <definedName name="silver" localSheetId="15">#REF!</definedName>
    <definedName name="silver" localSheetId="16">#REF!</definedName>
    <definedName name="silver" localSheetId="21">#REF!</definedName>
    <definedName name="silver" localSheetId="22">#REF!</definedName>
    <definedName name="silver" localSheetId="23">#REF!</definedName>
    <definedName name="silver" localSheetId="24">#REF!</definedName>
    <definedName name="silver" localSheetId="26">#REF!</definedName>
    <definedName name="silver" localSheetId="27">#REF!</definedName>
    <definedName name="silver" localSheetId="28">#REF!</definedName>
    <definedName name="silver" localSheetId="29">#REF!</definedName>
    <definedName name="silver" localSheetId="30">#REF!</definedName>
    <definedName name="silver">#REF!</definedName>
    <definedName name="SizeR1C1" localSheetId="9">#REF!</definedName>
    <definedName name="SizeR1C1" localSheetId="12">#REF!</definedName>
    <definedName name="SizeR1C1" localSheetId="13">#REF!</definedName>
    <definedName name="SizeR1C1" localSheetId="14">#REF!</definedName>
    <definedName name="SizeR1C1" localSheetId="15">#REF!</definedName>
    <definedName name="SizeR1C1" localSheetId="16">#REF!</definedName>
    <definedName name="SizeR1C1" localSheetId="21">#REF!</definedName>
    <definedName name="SizeR1C1" localSheetId="22">#REF!</definedName>
    <definedName name="SizeR1C1" localSheetId="23">#REF!</definedName>
    <definedName name="SizeR1C1" localSheetId="24">#REF!</definedName>
    <definedName name="SizeR1C1" localSheetId="26">#REF!</definedName>
    <definedName name="SizeR1C1" localSheetId="27">#REF!</definedName>
    <definedName name="SizeR1C1" localSheetId="28">#REF!</definedName>
    <definedName name="SizeR1C1" localSheetId="29">#REF!</definedName>
    <definedName name="SizeR1C1" localSheetId="30">#REF!</definedName>
    <definedName name="SizeR1C1">#REF!</definedName>
    <definedName name="slr" localSheetId="9">#REF!</definedName>
    <definedName name="slr" localSheetId="12">#REF!</definedName>
    <definedName name="slr" localSheetId="13">#REF!</definedName>
    <definedName name="slr" localSheetId="14">#REF!</definedName>
    <definedName name="slr" localSheetId="15">#REF!</definedName>
    <definedName name="slr" localSheetId="16">#REF!</definedName>
    <definedName name="slr" localSheetId="21">#REF!</definedName>
    <definedName name="slr" localSheetId="22">#REF!</definedName>
    <definedName name="slr" localSheetId="23">#REF!</definedName>
    <definedName name="slr" localSheetId="24">#REF!</definedName>
    <definedName name="slr" localSheetId="26">#REF!</definedName>
    <definedName name="slr" localSheetId="27">#REF!</definedName>
    <definedName name="slr" localSheetId="28">#REF!</definedName>
    <definedName name="slr" localSheetId="29">#REF!</definedName>
    <definedName name="slr" localSheetId="30">#REF!</definedName>
    <definedName name="slr">#REF!</definedName>
    <definedName name="Soyabean" localSheetId="9">#REF!</definedName>
    <definedName name="Soyabean" localSheetId="12">#REF!</definedName>
    <definedName name="Soyabean" localSheetId="13">#REF!</definedName>
    <definedName name="Soyabean" localSheetId="14">#REF!</definedName>
    <definedName name="Soyabean" localSheetId="15">#REF!</definedName>
    <definedName name="Soyabean" localSheetId="16">#REF!</definedName>
    <definedName name="Soyabean" localSheetId="21">#REF!</definedName>
    <definedName name="Soyabean" localSheetId="22">#REF!</definedName>
    <definedName name="Soyabean" localSheetId="23">#REF!</definedName>
    <definedName name="Soyabean" localSheetId="24">#REF!</definedName>
    <definedName name="Soyabean" localSheetId="26">#REF!</definedName>
    <definedName name="Soyabean" localSheetId="27">#REF!</definedName>
    <definedName name="Soyabean" localSheetId="28">#REF!</definedName>
    <definedName name="Soyabean" localSheetId="29">#REF!</definedName>
    <definedName name="Soyabean" localSheetId="30">#REF!</definedName>
    <definedName name="Soyabean">#REF!</definedName>
    <definedName name="Soyabeanb" localSheetId="9">#REF!</definedName>
    <definedName name="Soyabeanb" localSheetId="12">#REF!</definedName>
    <definedName name="Soyabeanb" localSheetId="13">#REF!</definedName>
    <definedName name="Soyabeanb" localSheetId="14">#REF!</definedName>
    <definedName name="Soyabeanb" localSheetId="15">#REF!</definedName>
    <definedName name="Soyabeanb" localSheetId="16">#REF!</definedName>
    <definedName name="Soyabeanb" localSheetId="21">#REF!</definedName>
    <definedName name="Soyabeanb" localSheetId="22">#REF!</definedName>
    <definedName name="Soyabeanb" localSheetId="23">#REF!</definedName>
    <definedName name="Soyabeanb" localSheetId="24">#REF!</definedName>
    <definedName name="Soyabeanb" localSheetId="26">#REF!</definedName>
    <definedName name="Soyabeanb" localSheetId="27">#REF!</definedName>
    <definedName name="Soyabeanb" localSheetId="28">#REF!</definedName>
    <definedName name="Soyabeanb" localSheetId="29">#REF!</definedName>
    <definedName name="Soyabeanb" localSheetId="30">#REF!</definedName>
    <definedName name="Soyabeanb">#REF!</definedName>
    <definedName name="SpotPriceR1C1" localSheetId="9">#REF!</definedName>
    <definedName name="SpotPriceR1C1" localSheetId="12">#REF!</definedName>
    <definedName name="SpotPriceR1C1" localSheetId="13">#REF!</definedName>
    <definedName name="SpotPriceR1C1" localSheetId="14">#REF!</definedName>
    <definedName name="SpotPriceR1C1" localSheetId="15">#REF!</definedName>
    <definedName name="SpotPriceR1C1" localSheetId="16">#REF!</definedName>
    <definedName name="SpotPriceR1C1" localSheetId="21">#REF!</definedName>
    <definedName name="SpotPriceR1C1" localSheetId="22">#REF!</definedName>
    <definedName name="SpotPriceR1C1" localSheetId="23">#REF!</definedName>
    <definedName name="SpotPriceR1C1" localSheetId="24">#REF!</definedName>
    <definedName name="SpotPriceR1C1" localSheetId="26">#REF!</definedName>
    <definedName name="SpotPriceR1C1" localSheetId="27">#REF!</definedName>
    <definedName name="SpotPriceR1C1" localSheetId="28">#REF!</definedName>
    <definedName name="SpotPriceR1C1" localSheetId="29">#REF!</definedName>
    <definedName name="SpotPriceR1C1" localSheetId="30">#REF!</definedName>
    <definedName name="SpotPriceR1C1">#REF!</definedName>
    <definedName name="SpotVolumeR1C1" localSheetId="9">#REF!</definedName>
    <definedName name="SpotVolumeR1C1" localSheetId="12">#REF!</definedName>
    <definedName name="SpotVolumeR1C1" localSheetId="13">#REF!</definedName>
    <definedName name="SpotVolumeR1C1" localSheetId="14">#REF!</definedName>
    <definedName name="SpotVolumeR1C1" localSheetId="15">#REF!</definedName>
    <definedName name="SpotVolumeR1C1" localSheetId="16">#REF!</definedName>
    <definedName name="SpotVolumeR1C1" localSheetId="21">#REF!</definedName>
    <definedName name="SpotVolumeR1C1" localSheetId="22">#REF!</definedName>
    <definedName name="SpotVolumeR1C1" localSheetId="23">#REF!</definedName>
    <definedName name="SpotVolumeR1C1" localSheetId="24">#REF!</definedName>
    <definedName name="SpotVolumeR1C1" localSheetId="26">#REF!</definedName>
    <definedName name="SpotVolumeR1C1" localSheetId="27">#REF!</definedName>
    <definedName name="SpotVolumeR1C1" localSheetId="28">#REF!</definedName>
    <definedName name="SpotVolumeR1C1" localSheetId="29">#REF!</definedName>
    <definedName name="SpotVolumeR1C1" localSheetId="30">#REF!</definedName>
    <definedName name="SpotVolumeR1C1">#REF!</definedName>
    <definedName name="Sugar" localSheetId="9">#REF!</definedName>
    <definedName name="Sugar" localSheetId="12">#REF!</definedName>
    <definedName name="Sugar" localSheetId="13">#REF!</definedName>
    <definedName name="Sugar" localSheetId="14">#REF!</definedName>
    <definedName name="Sugar" localSheetId="15">#REF!</definedName>
    <definedName name="Sugar" localSheetId="16">#REF!</definedName>
    <definedName name="Sugar" localSheetId="21">#REF!</definedName>
    <definedName name="Sugar" localSheetId="22">#REF!</definedName>
    <definedName name="Sugar" localSheetId="23">#REF!</definedName>
    <definedName name="Sugar" localSheetId="24">#REF!</definedName>
    <definedName name="Sugar" localSheetId="26">#REF!</definedName>
    <definedName name="Sugar" localSheetId="27">#REF!</definedName>
    <definedName name="Sugar" localSheetId="28">#REF!</definedName>
    <definedName name="Sugar" localSheetId="29">#REF!</definedName>
    <definedName name="Sugar" localSheetId="30">#REF!</definedName>
    <definedName name="Sugar">#REF!</definedName>
    <definedName name="Sugarb" localSheetId="9">#REF!</definedName>
    <definedName name="Sugarb" localSheetId="12">#REF!</definedName>
    <definedName name="Sugarb" localSheetId="13">#REF!</definedName>
    <definedName name="Sugarb" localSheetId="14">#REF!</definedName>
    <definedName name="Sugarb" localSheetId="15">#REF!</definedName>
    <definedName name="Sugarb" localSheetId="16">#REF!</definedName>
    <definedName name="Sugarb" localSheetId="21">#REF!</definedName>
    <definedName name="Sugarb" localSheetId="22">#REF!</definedName>
    <definedName name="Sugarb" localSheetId="23">#REF!</definedName>
    <definedName name="Sugarb" localSheetId="24">#REF!</definedName>
    <definedName name="Sugarb" localSheetId="26">#REF!</definedName>
    <definedName name="Sugarb" localSheetId="27">#REF!</definedName>
    <definedName name="Sugarb" localSheetId="28">#REF!</definedName>
    <definedName name="Sugarb" localSheetId="29">#REF!</definedName>
    <definedName name="Sugarb" localSheetId="30">#REF!</definedName>
    <definedName name="Sugarb">#REF!</definedName>
    <definedName name="tb12m" localSheetId="9">#REF!</definedName>
    <definedName name="tb12m" localSheetId="12">#REF!</definedName>
    <definedName name="tb12m" localSheetId="13">#REF!</definedName>
    <definedName name="tb12m" localSheetId="14">#REF!</definedName>
    <definedName name="tb12m" localSheetId="15">#REF!</definedName>
    <definedName name="tb12m" localSheetId="16">#REF!</definedName>
    <definedName name="tb12m" localSheetId="21">#REF!</definedName>
    <definedName name="tb12m" localSheetId="22">#REF!</definedName>
    <definedName name="tb12m" localSheetId="23">#REF!</definedName>
    <definedName name="tb12m" localSheetId="24">#REF!</definedName>
    <definedName name="tb12m" localSheetId="26">#REF!</definedName>
    <definedName name="tb12m" localSheetId="27">#REF!</definedName>
    <definedName name="tb12m" localSheetId="28">#REF!</definedName>
    <definedName name="tb12m" localSheetId="29">#REF!</definedName>
    <definedName name="tb12m" localSheetId="30">#REF!</definedName>
    <definedName name="tb12m">#REF!</definedName>
    <definedName name="tb3m" localSheetId="9">#REF!</definedName>
    <definedName name="tb3m" localSheetId="12">#REF!</definedName>
    <definedName name="tb3m" localSheetId="13">#REF!</definedName>
    <definedName name="tb3m" localSheetId="14">#REF!</definedName>
    <definedName name="tb3m" localSheetId="15">#REF!</definedName>
    <definedName name="tb3m" localSheetId="16">#REF!</definedName>
    <definedName name="tb3m" localSheetId="21">#REF!</definedName>
    <definedName name="tb3m" localSheetId="22">#REF!</definedName>
    <definedName name="tb3m" localSheetId="23">#REF!</definedName>
    <definedName name="tb3m" localSheetId="24">#REF!</definedName>
    <definedName name="tb3m" localSheetId="26">#REF!</definedName>
    <definedName name="tb3m" localSheetId="27">#REF!</definedName>
    <definedName name="tb3m" localSheetId="28">#REF!</definedName>
    <definedName name="tb3m" localSheetId="29">#REF!</definedName>
    <definedName name="tb3m" localSheetId="30">#REF!</definedName>
    <definedName name="tb3m">#REF!</definedName>
    <definedName name="Technology">#REF!</definedName>
    <definedName name="test">#REF!</definedName>
    <definedName name="TickerR1C1" localSheetId="9">#REF!</definedName>
    <definedName name="TickerR1C1" localSheetId="12">#REF!</definedName>
    <definedName name="TickerR1C1" localSheetId="13">#REF!</definedName>
    <definedName name="TickerR1C1" localSheetId="14">#REF!</definedName>
    <definedName name="TickerR1C1" localSheetId="15">#REF!</definedName>
    <definedName name="TickerR1C1" localSheetId="16">#REF!</definedName>
    <definedName name="TickerR1C1" localSheetId="21">#REF!</definedName>
    <definedName name="TickerR1C1" localSheetId="22">#REF!</definedName>
    <definedName name="TickerR1C1" localSheetId="23">#REF!</definedName>
    <definedName name="TickerR1C1" localSheetId="24">#REF!</definedName>
    <definedName name="TickerR1C1" localSheetId="26">#REF!</definedName>
    <definedName name="TickerR1C1" localSheetId="27">#REF!</definedName>
    <definedName name="TickerR1C1" localSheetId="28">#REF!</definedName>
    <definedName name="TickerR1C1" localSheetId="29">#REF!</definedName>
    <definedName name="TickerR1C1" localSheetId="30">#REF!</definedName>
    <definedName name="TickerR1C1">#REF!</definedName>
    <definedName name="TodayDate" localSheetId="9">#REF!</definedName>
    <definedName name="TodayDate" localSheetId="12">#REF!</definedName>
    <definedName name="TodayDate" localSheetId="13">#REF!</definedName>
    <definedName name="TodayDate" localSheetId="14">#REF!</definedName>
    <definedName name="TodayDate" localSheetId="15">#REF!</definedName>
    <definedName name="TodayDate" localSheetId="16">#REF!</definedName>
    <definedName name="TodayDate" localSheetId="21">#REF!</definedName>
    <definedName name="TodayDate" localSheetId="22">#REF!</definedName>
    <definedName name="TodayDate" localSheetId="23">#REF!</definedName>
    <definedName name="TodayDate" localSheetId="24">#REF!</definedName>
    <definedName name="TodayDate" localSheetId="26">#REF!</definedName>
    <definedName name="TodayDate" localSheetId="27">#REF!</definedName>
    <definedName name="TodayDate" localSheetId="28">#REF!</definedName>
    <definedName name="TodayDate" localSheetId="29">#REF!</definedName>
    <definedName name="TodayDate" localSheetId="30">#REF!</definedName>
    <definedName name="TodayDate">#REF!</definedName>
    <definedName name="TopRight" localSheetId="9">#REF!</definedName>
    <definedName name="TopRight" localSheetId="12">#REF!</definedName>
    <definedName name="TopRight" localSheetId="13">#REF!</definedName>
    <definedName name="TopRight" localSheetId="14">#REF!</definedName>
    <definedName name="TopRight" localSheetId="15">#REF!</definedName>
    <definedName name="TopRight" localSheetId="16">#REF!</definedName>
    <definedName name="TopRight" localSheetId="21">#REF!</definedName>
    <definedName name="TopRight" localSheetId="22">#REF!</definedName>
    <definedName name="TopRight" localSheetId="23">#REF!</definedName>
    <definedName name="TopRight" localSheetId="24">#REF!</definedName>
    <definedName name="TopRight" localSheetId="26">#REF!</definedName>
    <definedName name="TopRight" localSheetId="27">#REF!</definedName>
    <definedName name="TopRight" localSheetId="28">#REF!</definedName>
    <definedName name="TopRight" localSheetId="29">#REF!</definedName>
    <definedName name="TopRight" localSheetId="30">#REF!</definedName>
    <definedName name="TopRight">#REF!</definedName>
    <definedName name="tourist" localSheetId="9">#REF!</definedName>
    <definedName name="tourist" localSheetId="12">#REF!</definedName>
    <definedName name="tourist" localSheetId="13">#REF!</definedName>
    <definedName name="tourist" localSheetId="14">#REF!</definedName>
    <definedName name="tourist" localSheetId="15">#REF!</definedName>
    <definedName name="tourist" localSheetId="16">#REF!</definedName>
    <definedName name="tourist" localSheetId="21">#REF!</definedName>
    <definedName name="tourist" localSheetId="22">#REF!</definedName>
    <definedName name="tourist" localSheetId="23">#REF!</definedName>
    <definedName name="tourist" localSheetId="24">#REF!</definedName>
    <definedName name="tourist" localSheetId="26">#REF!</definedName>
    <definedName name="tourist" localSheetId="27">#REF!</definedName>
    <definedName name="tourist" localSheetId="28">#REF!</definedName>
    <definedName name="tourist" localSheetId="29">#REF!</definedName>
    <definedName name="tourist" localSheetId="30">#REF!</definedName>
    <definedName name="tourist">#REF!</definedName>
    <definedName name="tw" localSheetId="9">#REF!</definedName>
    <definedName name="tw" localSheetId="12">#REF!</definedName>
    <definedName name="tw" localSheetId="13">#REF!</definedName>
    <definedName name="tw" localSheetId="14">#REF!</definedName>
    <definedName name="tw" localSheetId="15">#REF!</definedName>
    <definedName name="tw" localSheetId="16">#REF!</definedName>
    <definedName name="tw" localSheetId="21">#REF!</definedName>
    <definedName name="tw" localSheetId="22">#REF!</definedName>
    <definedName name="tw" localSheetId="23">#REF!</definedName>
    <definedName name="tw" localSheetId="24">#REF!</definedName>
    <definedName name="tw" localSheetId="26">#REF!</definedName>
    <definedName name="tw" localSheetId="27">#REF!</definedName>
    <definedName name="tw" localSheetId="28">#REF!</definedName>
    <definedName name="tw" localSheetId="29">#REF!</definedName>
    <definedName name="tw" localSheetId="30">#REF!</definedName>
    <definedName name="tw">#REF!</definedName>
    <definedName name="ukbr" localSheetId="9">#REF!</definedName>
    <definedName name="ukbr" localSheetId="12">#REF!</definedName>
    <definedName name="ukbr" localSheetId="13">#REF!</definedName>
    <definedName name="ukbr" localSheetId="14">#REF!</definedName>
    <definedName name="ukbr" localSheetId="15">#REF!</definedName>
    <definedName name="ukbr" localSheetId="16">#REF!</definedName>
    <definedName name="ukbr" localSheetId="21">#REF!</definedName>
    <definedName name="ukbr" localSheetId="22">#REF!</definedName>
    <definedName name="ukbr" localSheetId="23">#REF!</definedName>
    <definedName name="ukbr" localSheetId="24">#REF!</definedName>
    <definedName name="ukbr" localSheetId="26">#REF!</definedName>
    <definedName name="ukbr" localSheetId="27">#REF!</definedName>
    <definedName name="ukbr" localSheetId="28">#REF!</definedName>
    <definedName name="ukbr" localSheetId="29">#REF!</definedName>
    <definedName name="ukbr" localSheetId="30">#REF!</definedName>
    <definedName name="ukbr">#REF!</definedName>
    <definedName name="us10yr" localSheetId="9">#REF!</definedName>
    <definedName name="us10yr" localSheetId="12">#REF!</definedName>
    <definedName name="us10yr" localSheetId="13">#REF!</definedName>
    <definedName name="us10yr" localSheetId="14">#REF!</definedName>
    <definedName name="us10yr" localSheetId="15">#REF!</definedName>
    <definedName name="us10yr" localSheetId="16">#REF!</definedName>
    <definedName name="us10yr" localSheetId="21">#REF!</definedName>
    <definedName name="us10yr" localSheetId="22">#REF!</definedName>
    <definedName name="us10yr" localSheetId="23">#REF!</definedName>
    <definedName name="us10yr" localSheetId="24">#REF!</definedName>
    <definedName name="us10yr" localSheetId="26">#REF!</definedName>
    <definedName name="us10yr" localSheetId="27">#REF!</definedName>
    <definedName name="us10yr" localSheetId="28">#REF!</definedName>
    <definedName name="us10yr" localSheetId="29">#REF!</definedName>
    <definedName name="us10yr" localSheetId="30">#REF!</definedName>
    <definedName name="us10yr">#REF!</definedName>
    <definedName name="Wheat" localSheetId="9">#REF!</definedName>
    <definedName name="Wheat" localSheetId="12">#REF!</definedName>
    <definedName name="Wheat" localSheetId="13">#REF!</definedName>
    <definedName name="Wheat" localSheetId="14">#REF!</definedName>
    <definedName name="Wheat" localSheetId="15">#REF!</definedName>
    <definedName name="Wheat" localSheetId="16">#REF!</definedName>
    <definedName name="Wheat" localSheetId="21">#REF!</definedName>
    <definedName name="Wheat" localSheetId="22">#REF!</definedName>
    <definedName name="Wheat" localSheetId="23">#REF!</definedName>
    <definedName name="Wheat" localSheetId="24">#REF!</definedName>
    <definedName name="Wheat" localSheetId="26">#REF!</definedName>
    <definedName name="Wheat" localSheetId="27">#REF!</definedName>
    <definedName name="Wheat" localSheetId="28">#REF!</definedName>
    <definedName name="Wheat" localSheetId="29">#REF!</definedName>
    <definedName name="Wheat" localSheetId="30">#REF!</definedName>
    <definedName name="Wheat">#REF!</definedName>
    <definedName name="Wheatb" localSheetId="9">#REF!</definedName>
    <definedName name="Wheatb" localSheetId="12">#REF!</definedName>
    <definedName name="Wheatb" localSheetId="13">#REF!</definedName>
    <definedName name="Wheatb" localSheetId="14">#REF!</definedName>
    <definedName name="Wheatb" localSheetId="15">#REF!</definedName>
    <definedName name="Wheatb" localSheetId="16">#REF!</definedName>
    <definedName name="Wheatb" localSheetId="21">#REF!</definedName>
    <definedName name="Wheatb" localSheetId="22">#REF!</definedName>
    <definedName name="Wheatb" localSheetId="23">#REF!</definedName>
    <definedName name="Wheatb" localSheetId="24">#REF!</definedName>
    <definedName name="Wheatb" localSheetId="26">#REF!</definedName>
    <definedName name="Wheatb" localSheetId="27">#REF!</definedName>
    <definedName name="Wheatb" localSheetId="28">#REF!</definedName>
    <definedName name="Wheatb" localSheetId="29">#REF!</definedName>
    <definedName name="Wheatb" localSheetId="30">#REF!</definedName>
    <definedName name="Wheatb">#REF!</definedName>
    <definedName name="whrc" localSheetId="9">#REF!</definedName>
    <definedName name="whrc" localSheetId="12">#REF!</definedName>
    <definedName name="whrc" localSheetId="13">#REF!</definedName>
    <definedName name="whrc" localSheetId="14">#REF!</definedName>
    <definedName name="whrc" localSheetId="15">#REF!</definedName>
    <definedName name="whrc" localSheetId="16">#REF!</definedName>
    <definedName name="whrc" localSheetId="21">#REF!</definedName>
    <definedName name="whrc" localSheetId="22">#REF!</definedName>
    <definedName name="whrc" localSheetId="23">#REF!</definedName>
    <definedName name="whrc" localSheetId="24">#REF!</definedName>
    <definedName name="whrc" localSheetId="26">#REF!</definedName>
    <definedName name="whrc" localSheetId="27">#REF!</definedName>
    <definedName name="whrc" localSheetId="28">#REF!</definedName>
    <definedName name="whrc" localSheetId="29">#REF!</definedName>
    <definedName name="whrc" localSheetId="30">#REF!</definedName>
    <definedName name="whrc">#REF!</definedName>
    <definedName name="wpifp" localSheetId="9">#REF!</definedName>
    <definedName name="wpifp" localSheetId="12">#REF!</definedName>
    <definedName name="wpifp" localSheetId="13">#REF!</definedName>
    <definedName name="wpifp" localSheetId="14">#REF!</definedName>
    <definedName name="wpifp" localSheetId="15">#REF!</definedName>
    <definedName name="wpifp" localSheetId="16">#REF!</definedName>
    <definedName name="wpifp" localSheetId="21">#REF!</definedName>
    <definedName name="wpifp" localSheetId="22">#REF!</definedName>
    <definedName name="wpifp" localSheetId="23">#REF!</definedName>
    <definedName name="wpifp" localSheetId="24">#REF!</definedName>
    <definedName name="wpifp" localSheetId="26">#REF!</definedName>
    <definedName name="wpifp" localSheetId="27">#REF!</definedName>
    <definedName name="wpifp" localSheetId="28">#REF!</definedName>
    <definedName name="wpifp" localSheetId="29">#REF!</definedName>
    <definedName name="wpifp" localSheetId="30">#REF!</definedName>
    <definedName name="wpifp">#REF!</definedName>
    <definedName name="wpig" localSheetId="9">#REF!</definedName>
    <definedName name="wpig" localSheetId="12">#REF!</definedName>
    <definedName name="wpig" localSheetId="13">#REF!</definedName>
    <definedName name="wpig" localSheetId="14">#REF!</definedName>
    <definedName name="wpig" localSheetId="15">#REF!</definedName>
    <definedName name="wpig" localSheetId="16">#REF!</definedName>
    <definedName name="wpig" localSheetId="21">#REF!</definedName>
    <definedName name="wpig" localSheetId="22">#REF!</definedName>
    <definedName name="wpig" localSheetId="23">#REF!</definedName>
    <definedName name="wpig" localSheetId="24">#REF!</definedName>
    <definedName name="wpig" localSheetId="26">#REF!</definedName>
    <definedName name="wpig" localSheetId="27">#REF!</definedName>
    <definedName name="wpig" localSheetId="28">#REF!</definedName>
    <definedName name="wpig" localSheetId="29">#REF!</definedName>
    <definedName name="wpig" localSheetId="30">#REF!</definedName>
    <definedName name="wpig">#REF!</definedName>
    <definedName name="wpimp" localSheetId="9">#REF!</definedName>
    <definedName name="wpimp" localSheetId="12">#REF!</definedName>
    <definedName name="wpimp" localSheetId="13">#REF!</definedName>
    <definedName name="wpimp" localSheetId="14">#REF!</definedName>
    <definedName name="wpimp" localSheetId="15">#REF!</definedName>
    <definedName name="wpimp" localSheetId="16">#REF!</definedName>
    <definedName name="wpimp" localSheetId="21">#REF!</definedName>
    <definedName name="wpimp" localSheetId="22">#REF!</definedName>
    <definedName name="wpimp" localSheetId="23">#REF!</definedName>
    <definedName name="wpimp" localSheetId="24">#REF!</definedName>
    <definedName name="wpimp" localSheetId="26">#REF!</definedName>
    <definedName name="wpimp" localSheetId="27">#REF!</definedName>
    <definedName name="wpimp" localSheetId="28">#REF!</definedName>
    <definedName name="wpimp" localSheetId="29">#REF!</definedName>
    <definedName name="wpimp" localSheetId="30">#REF!</definedName>
    <definedName name="wpimp">#REF!</definedName>
    <definedName name="wpipa" localSheetId="9">#REF!</definedName>
    <definedName name="wpipa" localSheetId="12">#REF!</definedName>
    <definedName name="wpipa" localSheetId="13">#REF!</definedName>
    <definedName name="wpipa" localSheetId="14">#REF!</definedName>
    <definedName name="wpipa" localSheetId="15">#REF!</definedName>
    <definedName name="wpipa" localSheetId="16">#REF!</definedName>
    <definedName name="wpipa" localSheetId="21">#REF!</definedName>
    <definedName name="wpipa" localSheetId="22">#REF!</definedName>
    <definedName name="wpipa" localSheetId="23">#REF!</definedName>
    <definedName name="wpipa" localSheetId="24">#REF!</definedName>
    <definedName name="wpipa" localSheetId="26">#REF!</definedName>
    <definedName name="wpipa" localSheetId="27">#REF!</definedName>
    <definedName name="wpipa" localSheetId="28">#REF!</definedName>
    <definedName name="wpipa" localSheetId="29">#REF!</definedName>
    <definedName name="wpipa" localSheetId="30">#REF!</definedName>
    <definedName name="wpipa">#REF!</definedName>
    <definedName name="Z_0EEB4E70_A567_4573_98F3_8EC105F0E26C_.wvu.FilterData" localSheetId="1" hidden="1">'All cos summary'!$A$11:$Y$38</definedName>
    <definedName name="Z_129EEF0C_1995_4E8D_80A0_2F96FE473F68_.wvu.Cols" localSheetId="1" hidden="1">'All cos summary'!$B:$B,'All cos summary'!#REF!</definedName>
    <definedName name="Z_129EEF0C_1995_4E8D_80A0_2F96FE473F68_.wvu.FilterData" localSheetId="1" hidden="1">'All cos summary'!$A$8:$P$34</definedName>
    <definedName name="Z_129EEF0C_1995_4E8D_80A0_2F96FE473F68_.wvu.PrintTitles" localSheetId="1" hidden="1">'All cos summary'!$4:$5</definedName>
    <definedName name="Z_129EEF0C_1995_4E8D_80A0_2F96FE473F68_.wvu.Rows" localSheetId="1" hidden="1">'All cos summary'!$1:$1,'All cos summary'!#REF!</definedName>
    <definedName name="Z_1461CAEF_1E2B_4981_952E_C5B7E272CE49_.wvu.FilterData" localSheetId="1" hidden="1">'All cos summary'!$A$8:$P$34</definedName>
    <definedName name="Z_1F04F76C_7835_4CB7_AA4B_FFE6CEAB221D_.wvu.FilterData" localSheetId="1" hidden="1">'All cos summary'!$A$11:$Y$38</definedName>
    <definedName name="Z_2139E0D5_6B5A_4030_9D14_A3EF1A3C4D42_.wvu.FilterData" localSheetId="1" hidden="1">'All cos summary'!$A$8:$P$34</definedName>
    <definedName name="Z_312096E2_B7D0_4187_8D69_9EC4A7FC3438_.wvu.FilterData" localSheetId="1" hidden="1">'All cos summary'!$A$8:$P$34</definedName>
    <definedName name="Z_3DD7E8A1_341D_4058_957E_1097270BD27D_.wvu.Cols" localSheetId="1" hidden="1">'All cos summary'!$B:$B,'All cos summary'!#REF!</definedName>
    <definedName name="Z_3DD7E8A1_341D_4058_957E_1097270BD27D_.wvu.FilterData" localSheetId="1" hidden="1">'All cos summary'!$A$8:$P$34</definedName>
    <definedName name="Z_3DD7E8A1_341D_4058_957E_1097270BD27D_.wvu.PrintArea" localSheetId="1" hidden="1">'All cos summary'!$C$3:$W$334</definedName>
    <definedName name="Z_3DD7E8A1_341D_4058_957E_1097270BD27D_.wvu.PrintTitles" localSheetId="1" hidden="1">'All cos summary'!$4:$5</definedName>
    <definedName name="Z_3DD7E8A1_341D_4058_957E_1097270BD27D_.wvu.Rows" localSheetId="1" hidden="1">'All cos summary'!$1:$1,'All cos summary'!#REF!</definedName>
    <definedName name="Z_3DDDA3CC_5B65_4E81_A469_B68ED45A8149_.wvu.Cols" localSheetId="1" hidden="1">'All cos summary'!$B:$B,'All cos summary'!#REF!</definedName>
    <definedName name="Z_3DDDA3CC_5B65_4E81_A469_B68ED45A8149_.wvu.FilterData" localSheetId="1" hidden="1">'All cos summary'!$A$8:$P$34</definedName>
    <definedName name="Z_3DDDA3CC_5B65_4E81_A469_B68ED45A8149_.wvu.PrintArea" localSheetId="1" hidden="1">'All cos summary'!$C$3:$W$334</definedName>
    <definedName name="Z_3DDDA3CC_5B65_4E81_A469_B68ED45A8149_.wvu.PrintTitles" localSheetId="1" hidden="1">'All cos summary'!$4:$5</definedName>
    <definedName name="Z_3DDDA3CC_5B65_4E81_A469_B68ED45A8149_.wvu.Rows" localSheetId="1" hidden="1">'All cos summary'!$1:$1,'All cos summary'!#REF!</definedName>
    <definedName name="Z_3FCCF5F2_71CE_47DC_BCA8_48FE9DB316C3_.wvu.Cols" localSheetId="1" hidden="1">'All cos summary'!$B:$B,'All cos summary'!#REF!</definedName>
    <definedName name="Z_3FCCF5F2_71CE_47DC_BCA8_48FE9DB316C3_.wvu.FilterData" localSheetId="1" hidden="1">'All cos summary'!$A$8:$P$34</definedName>
    <definedName name="Z_3FCCF5F2_71CE_47DC_BCA8_48FE9DB316C3_.wvu.PrintArea" localSheetId="1" hidden="1">'All cos summary'!$C$3:$W$334</definedName>
    <definedName name="Z_3FCCF5F2_71CE_47DC_BCA8_48FE9DB316C3_.wvu.PrintTitles" localSheetId="1" hidden="1">'All cos summary'!$4:$5</definedName>
    <definedName name="Z_3FCCF5F2_71CE_47DC_BCA8_48FE9DB316C3_.wvu.Rows" localSheetId="1" hidden="1">'All cos summary'!$1:$1,'All cos summary'!#REF!</definedName>
    <definedName name="Z_461975EF_1F45_4CE3_B901_7600BF79625D_.wvu.FilterData" localSheetId="1" hidden="1">'All cos summary'!$A$11:$Y$38</definedName>
    <definedName name="Z_4819B721_9D18_4B10_86EE_2283557C4DA3_.wvu.Cols" localSheetId="1" hidden="1">'All cos summary'!$B:$B,'All cos summary'!#REF!</definedName>
    <definedName name="Z_4819B721_9D18_4B10_86EE_2283557C4DA3_.wvu.FilterData" localSheetId="1" hidden="1">'All cos summary'!$A$8:$P$34</definedName>
    <definedName name="Z_4819B721_9D18_4B10_86EE_2283557C4DA3_.wvu.PrintArea" localSheetId="1" hidden="1">'All cos summary'!$C$3:$W$334</definedName>
    <definedName name="Z_4819B721_9D18_4B10_86EE_2283557C4DA3_.wvu.PrintTitles" localSheetId="1" hidden="1">'All cos summary'!$4:$5</definedName>
    <definedName name="Z_4819B721_9D18_4B10_86EE_2283557C4DA3_.wvu.Rows" localSheetId="1" hidden="1">'All cos summary'!$1:$1,'All cos summary'!#REF!</definedName>
    <definedName name="Z_48CD39B8_02BE_4631_A168_01C4592ED76F_.wvu.FilterData" localSheetId="1" hidden="1">'All cos summary'!$A$8:$P$34</definedName>
    <definedName name="Z_58E9A780_123E_48ED_8F62_1D03A7621A5B_.wvu.FilterData" localSheetId="1" hidden="1">'All cos summary'!$A$11:$Y$38</definedName>
    <definedName name="Z_5C36EFAC_ACB2_486B_86FA_ECBC8F04F6F8_.wvu.Cols" localSheetId="1" hidden="1">'All cos summary'!$B:$B,'All cos summary'!#REF!,'All cos summary'!#REF!</definedName>
    <definedName name="Z_5C36EFAC_ACB2_486B_86FA_ECBC8F04F6F8_.wvu.FilterData" localSheetId="1" hidden="1">'All cos summary'!$A$11:$Y$38</definedName>
    <definedName name="Z_5C36EFAC_ACB2_486B_86FA_ECBC8F04F6F8_.wvu.Rows" localSheetId="1" hidden="1">'All cos summary'!$1:$1,'All cos summary'!#REF!</definedName>
    <definedName name="Z_5DFE5D1D_C39E_461A_81E5_662F83C0BD2F_.wvu.Cols" localSheetId="1" hidden="1">'All cos summary'!$B:$B,'All cos summary'!#REF!</definedName>
    <definedName name="Z_5DFE5D1D_C39E_461A_81E5_662F83C0BD2F_.wvu.FilterData" localSheetId="1" hidden="1">'All cos summary'!$A$8:$P$34</definedName>
    <definedName name="Z_5DFE5D1D_C39E_461A_81E5_662F83C0BD2F_.wvu.PrintArea" localSheetId="1" hidden="1">'All cos summary'!$C$3:$W$334</definedName>
    <definedName name="Z_5DFE5D1D_C39E_461A_81E5_662F83C0BD2F_.wvu.PrintTitles" localSheetId="1" hidden="1">'All cos summary'!$4:$5</definedName>
    <definedName name="Z_5DFE5D1D_C39E_461A_81E5_662F83C0BD2F_.wvu.Rows" localSheetId="1" hidden="1">'All cos summary'!$1:$1,'All cos summary'!#REF!</definedName>
    <definedName name="Z_64D674F6_9777_4C1D_B9F7_9F164EB49428_.wvu.Cols" localSheetId="1" hidden="1">'All cos summary'!$B:$B,'All cos summary'!#REF!</definedName>
    <definedName name="Z_64D674F6_9777_4C1D_B9F7_9F164EB49428_.wvu.FilterData" localSheetId="1" hidden="1">'All cos summary'!$A$8:$P$34</definedName>
    <definedName name="Z_64D674F6_9777_4C1D_B9F7_9F164EB49428_.wvu.PrintArea" localSheetId="1" hidden="1">'All cos summary'!$C$3:$W$334</definedName>
    <definedName name="Z_64D674F6_9777_4C1D_B9F7_9F164EB49428_.wvu.PrintTitles" localSheetId="1" hidden="1">'All cos summary'!$4:$5</definedName>
    <definedName name="Z_64D674F6_9777_4C1D_B9F7_9F164EB49428_.wvu.Rows" localSheetId="1" hidden="1">'All cos summary'!$1:$1,'All cos summary'!#REF!</definedName>
    <definedName name="Z_682B5928_A784_4453_8A8C_C5B590663E44_.wvu.FilterData" localSheetId="1" hidden="1">'All cos summary'!$A$11:$Y$38</definedName>
    <definedName name="Z_7318822D_7BC9_4F28_B252_759F22575A5C_.wvu.Cols" localSheetId="1" hidden="1">'All cos summary'!$B:$B,'All cos summary'!#REF!,'All cos summary'!#REF!</definedName>
    <definedName name="Z_7318822D_7BC9_4F28_B252_759F22575A5C_.wvu.FilterData" localSheetId="1" hidden="1">'All cos summary'!$A$11:$Y$38</definedName>
    <definedName name="Z_7318822D_7BC9_4F28_B252_759F22575A5C_.wvu.Rows" localSheetId="1" hidden="1">'All cos summary'!$1:$1,'All cos summary'!#REF!</definedName>
    <definedName name="Z_7EE019D5_7FCF_4F91_9E13_4E64D4115E74_.wvu.Cols" localSheetId="1" hidden="1">'All cos summary'!$B:$B,'All cos summary'!#REF!</definedName>
    <definedName name="Z_7EE019D5_7FCF_4F91_9E13_4E64D4115E74_.wvu.FilterData" localSheetId="1" hidden="1">'All cos summary'!$A$11:$Y$38</definedName>
    <definedName name="Z_7EE019D5_7FCF_4F91_9E13_4E64D4115E74_.wvu.PrintArea" localSheetId="1" hidden="1">'All cos summary'!$C$3:$W$334</definedName>
    <definedName name="Z_7EE019D5_7FCF_4F91_9E13_4E64D4115E74_.wvu.PrintTitles" localSheetId="1" hidden="1">'All cos summary'!$4:$5</definedName>
    <definedName name="Z_7EE019D5_7FCF_4F91_9E13_4E64D4115E74_.wvu.Rows" localSheetId="1" hidden="1">'All cos summary'!$1:$1,'All cos summary'!#REF!</definedName>
    <definedName name="Z_A69022EF_8E16_43A0_9363_0BE4323E3ED7_.wvu.FilterData" localSheetId="1" hidden="1">'All cos summary'!$A$8:$P$34</definedName>
    <definedName name="Z_A82B7CC0_590E_4727_B6FB_7DE4096906A5_.wvu.Cols" localSheetId="1" hidden="1">'All cos summary'!$B:$B,'All cos summary'!#REF!</definedName>
    <definedName name="Z_A82B7CC0_590E_4727_B6FB_7DE4096906A5_.wvu.FilterData" localSheetId="1" hidden="1">'All cos summary'!$A$8:$P$34</definedName>
    <definedName name="Z_A82B7CC0_590E_4727_B6FB_7DE4096906A5_.wvu.PrintArea" localSheetId="1" hidden="1">'All cos summary'!$C$3:$W$334</definedName>
    <definedName name="Z_A82B7CC0_590E_4727_B6FB_7DE4096906A5_.wvu.PrintTitles" localSheetId="1" hidden="1">'All cos summary'!$4:$5</definedName>
    <definedName name="Z_A82B7CC0_590E_4727_B6FB_7DE4096906A5_.wvu.Rows" localSheetId="1" hidden="1">'All cos summary'!$1:$1,'All cos summary'!#REF!</definedName>
    <definedName name="Z_ADDBFF4E_8E22_4C8F_83BE_CAB0597D6C7B_.wvu.FilterData" localSheetId="1" hidden="1">'All cos summary'!$A$11:$Y$38</definedName>
    <definedName name="Z_AFC61B73_2E58_4402_93D4_3361E42FB71A_.wvu.Cols" localSheetId="1" hidden="1">'All cos summary'!$B:$B,'All cos summary'!#REF!</definedName>
    <definedName name="Z_AFC61B73_2E58_4402_93D4_3361E42FB71A_.wvu.FilterData" localSheetId="1" hidden="1">'All cos summary'!$A$8:$P$34</definedName>
    <definedName name="Z_AFC61B73_2E58_4402_93D4_3361E42FB71A_.wvu.PrintArea" localSheetId="1" hidden="1">'All cos summary'!$C$3:$W$334</definedName>
    <definedName name="Z_AFC61B73_2E58_4402_93D4_3361E42FB71A_.wvu.PrintTitles" localSheetId="1" hidden="1">'All cos summary'!$4:$5</definedName>
    <definedName name="Z_AFC61B73_2E58_4402_93D4_3361E42FB71A_.wvu.Rows" localSheetId="1" hidden="1">'All cos summary'!$1:$1,'All cos summary'!#REF!</definedName>
    <definedName name="Z_B12CDB8F_62A4_4339_99FE_BDDF9A829BD3_.wvu.FilterData" localSheetId="1" hidden="1">'All cos summary'!$A$8:$P$34</definedName>
    <definedName name="Z_B4F04E59_46FC_497C_84E1_E3A33A682388_.wvu.FilterData" localSheetId="1" hidden="1">'All cos summary'!$A$11:$Y$38</definedName>
    <definedName name="Z_B4F04E59_46FC_497C_84E1_E3A33A682388_.wvu.Rows" localSheetId="1" hidden="1">'All cos summary'!#REF!</definedName>
    <definedName name="Z_B72AA338_39C1_497C_9A8B_8BB49B05E64E_.wvu.FilterData" localSheetId="1" hidden="1">'All cos summary'!$A$11:$Y$38</definedName>
    <definedName name="Z_B8707E10_41D0_4E42_BB75_411F407D6DF8_.wvu.Cols" localSheetId="1" hidden="1">'All cos summary'!$B:$B,'All cos summary'!#REF!,'All cos summary'!#REF!</definedName>
    <definedName name="Z_B8707E10_41D0_4E42_BB75_411F407D6DF8_.wvu.FilterData" localSheetId="1" hidden="1">'All cos summary'!$A$11:$Y$38</definedName>
    <definedName name="Z_B8707E10_41D0_4E42_BB75_411F407D6DF8_.wvu.Rows" localSheetId="1" hidden="1">'All cos summary'!$1:$1,'All cos summary'!#REF!</definedName>
    <definedName name="Z_CA051D81_F237_436E_9636_3D8BD8EA059E_.wvu.FilterData" localSheetId="1" hidden="1">'All cos summary'!$A$8:$P$34</definedName>
    <definedName name="Z_DE745612_4971_4A35_82A9_3B617B22A26A_.wvu.FilterData" localSheetId="1" hidden="1">'All cos summary'!$A$11:$Y$38</definedName>
    <definedName name="Z_E16E0AFD_B905_41AB_AC89_EE2E13326C1E_.wvu.FilterData" localSheetId="1" hidden="1">'All cos summary'!$A$8:$P$34</definedName>
    <definedName name="Z_E1EF1117_0F35_4166_A166_C5D066FE2117_.wvu.Cols" localSheetId="1" hidden="1">'All cos summary'!$B:$B,'All cos summary'!#REF!</definedName>
    <definedName name="Z_E1EF1117_0F35_4166_A166_C5D066FE2117_.wvu.FilterData" localSheetId="1" hidden="1">'All cos summary'!$A$8:$P$34</definedName>
    <definedName name="Z_E1EF1117_0F35_4166_A166_C5D066FE2117_.wvu.PrintArea" localSheetId="1" hidden="1">'All cos summary'!$C$3:$W$334</definedName>
    <definedName name="Z_E1EF1117_0F35_4166_A166_C5D066FE2117_.wvu.PrintTitles" localSheetId="1" hidden="1">'All cos summary'!$4:$5</definedName>
    <definedName name="Z_E1EF1117_0F35_4166_A166_C5D066FE2117_.wvu.Rows" localSheetId="1" hidden="1">'All cos summary'!$1:$1,'All cos summary'!#REF!</definedName>
    <definedName name="Z_E67DAF72_D579_4B4B_8D5C_214829312AE8_.wvu.FilterData" localSheetId="1" hidden="1">'All cos summary'!$A$8:$P$34</definedName>
    <definedName name="Z_ED203440_84ED_4CF7_98B1_E48B17705AB7_.wvu.FilterData" localSheetId="1" hidden="1">'All cos summary'!$A$11:$Y$38</definedName>
    <definedName name="Z_EF410444_F6D4_437E_B61D_95D100B511B7_.wvu.Cols" localSheetId="1" hidden="1">'All cos summary'!$B:$B,'All cos summary'!#REF!</definedName>
    <definedName name="Z_EF410444_F6D4_437E_B61D_95D100B511B7_.wvu.FilterData" localSheetId="1" hidden="1">'All cos summary'!$A$8:$P$34</definedName>
    <definedName name="Z_EF410444_F6D4_437E_B61D_95D100B511B7_.wvu.PrintTitles" localSheetId="1" hidden="1">'All cos summary'!$4:$5</definedName>
    <definedName name="Z_EF410444_F6D4_437E_B61D_95D100B511B7_.wvu.Rows" localSheetId="1" hidden="1">'All cos summary'!$1:$1,'All cos summary'!#REF!</definedName>
    <definedName name="Z_F35F9C3B_BBF1_4861_8685_AB3C085E7FFA_.wvu.FilterData" localSheetId="1" hidden="1">'All cos summary'!$A$8:$P$34</definedName>
    <definedName name="Z_FCB5CFE2_888A_4A2C_BE06_1DEB446ADD20_.wvu.FilterData" localSheetId="1" hidden="1">'All cos summary'!$A$8:$P$34</definedName>
    <definedName name="Zinc" localSheetId="9">#REF!</definedName>
    <definedName name="Zinc" localSheetId="12">#REF!</definedName>
    <definedName name="Zinc" localSheetId="13">#REF!</definedName>
    <definedName name="Zinc" localSheetId="14">#REF!</definedName>
    <definedName name="Zinc" localSheetId="15">#REF!</definedName>
    <definedName name="Zinc" localSheetId="16">#REF!</definedName>
    <definedName name="Zinc" localSheetId="21">#REF!</definedName>
    <definedName name="Zinc" localSheetId="22">#REF!</definedName>
    <definedName name="Zinc" localSheetId="23">#REF!</definedName>
    <definedName name="Zinc" localSheetId="24">#REF!</definedName>
    <definedName name="Zinc" localSheetId="26">#REF!</definedName>
    <definedName name="Zinc" localSheetId="27">#REF!</definedName>
    <definedName name="Zinc" localSheetId="28">#REF!</definedName>
    <definedName name="Zinc" localSheetId="29">#REF!</definedName>
    <definedName name="Zinc" localSheetId="30">#REF!</definedName>
    <definedName name="Zinc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00" l="1"/>
  <c r="C34" i="86"/>
  <c r="AA17" i="100" l="1"/>
  <c r="Y14" i="100"/>
  <c r="AC15" i="100"/>
  <c r="AC17" i="100"/>
  <c r="C15" i="100"/>
  <c r="AA16" i="100"/>
  <c r="L16" i="100"/>
  <c r="Y17" i="100"/>
  <c r="AA14" i="100"/>
  <c r="L14" i="100"/>
  <c r="AC14" i="100"/>
  <c r="AC16" i="100"/>
  <c r="AZ19" i="74"/>
  <c r="AU19" i="74"/>
  <c r="A14" i="96"/>
  <c r="A19" i="96" s="1"/>
  <c r="A14" i="95"/>
  <c r="A29" i="95"/>
  <c r="C29" i="95" s="1"/>
  <c r="A34" i="95"/>
  <c r="C34" i="95" s="1"/>
  <c r="A69" i="22"/>
  <c r="A74" i="22"/>
  <c r="C74" i="22" s="1"/>
  <c r="C34" i="68"/>
  <c r="C39" i="68"/>
  <c r="X39" i="68" s="1"/>
  <c r="C44" i="68"/>
  <c r="A14" i="59"/>
  <c r="A19" i="59"/>
  <c r="C19" i="59"/>
  <c r="A14" i="94"/>
  <c r="A19" i="94"/>
  <c r="A24" i="94"/>
  <c r="C24" i="94"/>
  <c r="A29" i="94"/>
  <c r="C29" i="94"/>
  <c r="A29" i="72"/>
  <c r="A34" i="72"/>
  <c r="A39" i="72" s="1"/>
  <c r="A44" i="72" s="1"/>
  <c r="A49" i="72" s="1"/>
  <c r="A54" i="72" s="1"/>
  <c r="A59" i="72" s="1"/>
  <c r="A64" i="72" s="1"/>
  <c r="A69" i="72" s="1"/>
  <c r="A74" i="72" s="1"/>
  <c r="A79" i="72" s="1"/>
  <c r="A104" i="72"/>
  <c r="O1" i="79"/>
  <c r="P1" i="79"/>
  <c r="Q1" i="79"/>
  <c r="R1" i="79"/>
  <c r="S1" i="79"/>
  <c r="W1" i="79" s="1"/>
  <c r="T1" i="79"/>
  <c r="U1" i="79"/>
  <c r="V1" i="79"/>
  <c r="X1" i="79"/>
  <c r="Y1" i="79"/>
  <c r="Z1" i="79"/>
  <c r="AA1" i="79"/>
  <c r="AB1" i="79"/>
  <c r="AC1" i="79"/>
  <c r="AD1" i="79"/>
  <c r="AE1" i="79"/>
  <c r="AF1" i="79"/>
  <c r="AG1" i="79"/>
  <c r="AH1" i="79"/>
  <c r="K8" i="79"/>
  <c r="O8" i="79"/>
  <c r="P8" i="79"/>
  <c r="T8" i="79" s="1"/>
  <c r="X8" i="79" s="1"/>
  <c r="AB8" i="79" s="1"/>
  <c r="AF8" i="79" s="1"/>
  <c r="AJ8" i="79" s="1"/>
  <c r="AN8" i="79" s="1"/>
  <c r="AR8" i="79" s="1"/>
  <c r="Q8" i="79"/>
  <c r="U8" i="79" s="1"/>
  <c r="Y8" i="79" s="1"/>
  <c r="AC8" i="79" s="1"/>
  <c r="AG8" i="79" s="1"/>
  <c r="AK8" i="79" s="1"/>
  <c r="AO8" i="79" s="1"/>
  <c r="AS8" i="79" s="1"/>
  <c r="R8" i="79"/>
  <c r="V8" i="79" s="1"/>
  <c r="Z8" i="79" s="1"/>
  <c r="AD8" i="79" s="1"/>
  <c r="AH8" i="79" s="1"/>
  <c r="AL8" i="79" s="1"/>
  <c r="AP8" i="79" s="1"/>
  <c r="AT8" i="79" s="1"/>
  <c r="S8" i="79"/>
  <c r="W8" i="79"/>
  <c r="AA8" i="79"/>
  <c r="AE8" i="79"/>
  <c r="AI8" i="79"/>
  <c r="AM8" i="79"/>
  <c r="AQ8" i="79"/>
  <c r="AS10" i="79"/>
  <c r="AK12" i="79"/>
  <c r="AP12" i="79"/>
  <c r="AU12" i="79"/>
  <c r="AN13" i="79"/>
  <c r="AR15" i="79"/>
  <c r="AL16" i="79"/>
  <c r="AP16" i="79"/>
  <c r="A14" i="92"/>
  <c r="A19" i="92" s="1"/>
  <c r="A24" i="92" s="1"/>
  <c r="A29" i="92" s="1"/>
  <c r="A44" i="92"/>
  <c r="A49" i="92" s="1"/>
  <c r="A74" i="92"/>
  <c r="A14" i="99"/>
  <c r="A44" i="99"/>
  <c r="A14" i="90"/>
  <c r="A19" i="90" s="1"/>
  <c r="A24" i="90" s="1"/>
  <c r="A29" i="90" s="1"/>
  <c r="O1" i="74"/>
  <c r="P1" i="74"/>
  <c r="Q1" i="74"/>
  <c r="R1" i="74"/>
  <c r="S1" i="74"/>
  <c r="T1" i="74"/>
  <c r="U1" i="74"/>
  <c r="V1" i="74"/>
  <c r="W1" i="74"/>
  <c r="X1" i="74"/>
  <c r="Y1" i="74"/>
  <c r="Z1" i="74"/>
  <c r="AA1" i="74"/>
  <c r="AB1" i="74"/>
  <c r="AC1" i="74"/>
  <c r="AD1" i="74"/>
  <c r="AE1" i="74"/>
  <c r="AF1" i="74"/>
  <c r="AG1" i="74"/>
  <c r="AH1" i="74"/>
  <c r="P8" i="74"/>
  <c r="T8" i="74" s="1"/>
  <c r="X8" i="74" s="1"/>
  <c r="AB8" i="74" s="1"/>
  <c r="AF8" i="74" s="1"/>
  <c r="AJ8" i="74" s="1"/>
  <c r="AN8" i="74" s="1"/>
  <c r="AR8" i="74" s="1"/>
  <c r="Q8" i="74"/>
  <c r="U8" i="74" s="1"/>
  <c r="Y8" i="74" s="1"/>
  <c r="AC8" i="74" s="1"/>
  <c r="AG8" i="74" s="1"/>
  <c r="AK8" i="74" s="1"/>
  <c r="AO8" i="74" s="1"/>
  <c r="AS8" i="74" s="1"/>
  <c r="R8" i="74"/>
  <c r="V8" i="74"/>
  <c r="Z8" i="74" s="1"/>
  <c r="AD8" i="74" s="1"/>
  <c r="AH8" i="74" s="1"/>
  <c r="AL8" i="74" s="1"/>
  <c r="AP8" i="74" s="1"/>
  <c r="AT8" i="74" s="1"/>
  <c r="AU10" i="74"/>
  <c r="AL10" i="74"/>
  <c r="AU11" i="74"/>
  <c r="AZ11" i="74"/>
  <c r="AO11" i="74" s="1"/>
  <c r="AU12" i="74"/>
  <c r="AZ12" i="74"/>
  <c r="F13" i="74"/>
  <c r="AU13" i="74"/>
  <c r="AZ13" i="74"/>
  <c r="AK14" i="74"/>
  <c r="AJ15" i="74"/>
  <c r="F16" i="74"/>
  <c r="AQ16" i="74"/>
  <c r="AU16" i="74"/>
  <c r="AU17" i="74"/>
  <c r="AU18" i="74"/>
  <c r="AZ18" i="74"/>
  <c r="AY18" i="74" s="1"/>
  <c r="AJ20" i="74"/>
  <c r="AU20" i="74"/>
  <c r="AU21" i="74"/>
  <c r="AZ21" i="74"/>
  <c r="AK22" i="74"/>
  <c r="AU22" i="74"/>
  <c r="AZ22" i="74"/>
  <c r="AY22" i="74"/>
  <c r="AI23" i="74"/>
  <c r="AR23" i="74"/>
  <c r="AU23" i="74"/>
  <c r="AZ23" i="74"/>
  <c r="AY23" i="74" s="1"/>
  <c r="AX23" i="74" s="1"/>
  <c r="AS24" i="74"/>
  <c r="AU24" i="74"/>
  <c r="AY24" i="74"/>
  <c r="AZ24" i="74"/>
  <c r="F25" i="74"/>
  <c r="AR25" i="74"/>
  <c r="AU25" i="74"/>
  <c r="AZ25" i="74"/>
  <c r="AS25" i="74"/>
  <c r="AK26" i="74"/>
  <c r="AP26" i="74"/>
  <c r="AU26" i="74"/>
  <c r="AZ26" i="74"/>
  <c r="AY26" i="74" s="1"/>
  <c r="AX26" i="74" s="1"/>
  <c r="AW26" i="74" s="1"/>
  <c r="AM26" i="74"/>
  <c r="O1" i="88"/>
  <c r="P1" i="88"/>
  <c r="Q1" i="88"/>
  <c r="R1" i="88"/>
  <c r="S1" i="88"/>
  <c r="W1" i="88" s="1"/>
  <c r="T1" i="88"/>
  <c r="U1" i="88"/>
  <c r="V1" i="88"/>
  <c r="X1" i="88"/>
  <c r="Y1" i="88"/>
  <c r="Z1" i="88"/>
  <c r="AA1" i="88"/>
  <c r="AB1" i="88"/>
  <c r="AC1" i="88"/>
  <c r="AD1" i="88"/>
  <c r="AE1" i="88"/>
  <c r="AF1" i="88"/>
  <c r="AG1" i="88"/>
  <c r="AH1" i="88"/>
  <c r="P7" i="88"/>
  <c r="T7" i="88" s="1"/>
  <c r="X7" i="88" s="1"/>
  <c r="AB7" i="88" s="1"/>
  <c r="AF7" i="88" s="1"/>
  <c r="AJ7" i="88" s="1"/>
  <c r="AN7" i="88" s="1"/>
  <c r="AR7" i="88" s="1"/>
  <c r="Q7" i="88"/>
  <c r="R7" i="88"/>
  <c r="V7" i="88" s="1"/>
  <c r="Z7" i="88" s="1"/>
  <c r="AD7" i="88" s="1"/>
  <c r="AH7" i="88" s="1"/>
  <c r="AL7" i="88" s="1"/>
  <c r="AP7" i="88" s="1"/>
  <c r="AT7" i="88" s="1"/>
  <c r="U7" i="88"/>
  <c r="Y7" i="88" s="1"/>
  <c r="AC7" i="88" s="1"/>
  <c r="AG7" i="88" s="1"/>
  <c r="AK7" i="88" s="1"/>
  <c r="AO7" i="88" s="1"/>
  <c r="AS7" i="88" s="1"/>
  <c r="A14" i="86"/>
  <c r="A19" i="86" s="1"/>
  <c r="A44" i="75"/>
  <c r="A49" i="75"/>
  <c r="A14" i="84"/>
  <c r="A19" i="84" s="1"/>
  <c r="A24" i="84" s="1"/>
  <c r="A29" i="84" s="1"/>
  <c r="A34" i="84" s="1"/>
  <c r="A39" i="84" s="1"/>
  <c r="A44" i="84" s="1"/>
  <c r="A49" i="84" s="1"/>
  <c r="A54" i="84" s="1"/>
  <c r="A59" i="84" s="1"/>
  <c r="A64" i="84" s="1"/>
  <c r="A14" i="54"/>
  <c r="A19" i="54"/>
  <c r="A24" i="54" s="1"/>
  <c r="A29" i="54" s="1"/>
  <c r="A34" i="54" s="1"/>
  <c r="A39" i="54" s="1"/>
  <c r="A44" i="54" s="1"/>
  <c r="A49" i="54" s="1"/>
  <c r="A54" i="54" s="1"/>
  <c r="A59" i="54" s="1"/>
  <c r="A64" i="54" s="1"/>
  <c r="A69" i="54" s="1"/>
  <c r="A74" i="54" s="1"/>
  <c r="A79" i="54" s="1"/>
  <c r="A84" i="54" s="1"/>
  <c r="O1" i="41"/>
  <c r="P1" i="41"/>
  <c r="Q1" i="41"/>
  <c r="R1" i="41"/>
  <c r="S1" i="41"/>
  <c r="T1" i="41"/>
  <c r="U1" i="41"/>
  <c r="V1" i="41"/>
  <c r="X1" i="41"/>
  <c r="Y1" i="41"/>
  <c r="Z1" i="41"/>
  <c r="AA1" i="41"/>
  <c r="AB1" i="41"/>
  <c r="AC1" i="41"/>
  <c r="AD1" i="41"/>
  <c r="AE1" i="41"/>
  <c r="AF1" i="41"/>
  <c r="AG1" i="41"/>
  <c r="AH1" i="41"/>
  <c r="P7" i="41"/>
  <c r="Q7" i="41"/>
  <c r="R7" i="41"/>
  <c r="V7" i="41" s="1"/>
  <c r="Z7" i="41" s="1"/>
  <c r="AD7" i="41" s="1"/>
  <c r="AH7" i="41" s="1"/>
  <c r="AL7" i="41" s="1"/>
  <c r="AP7" i="41" s="1"/>
  <c r="AT7" i="41" s="1"/>
  <c r="T7" i="41"/>
  <c r="X7" i="41" s="1"/>
  <c r="AB7" i="41" s="1"/>
  <c r="AF7" i="41" s="1"/>
  <c r="AJ7" i="41" s="1"/>
  <c r="AN7" i="41" s="1"/>
  <c r="AR7" i="41" s="1"/>
  <c r="U7" i="41"/>
  <c r="Y7" i="41"/>
  <c r="AC7" i="41" s="1"/>
  <c r="AG7" i="41" s="1"/>
  <c r="AK7" i="41" s="1"/>
  <c r="AO7" i="41" s="1"/>
  <c r="AS7" i="41" s="1"/>
  <c r="AU9" i="41"/>
  <c r="AZ9" i="41"/>
  <c r="AN10" i="41"/>
  <c r="AU10" i="41"/>
  <c r="AZ10" i="41"/>
  <c r="AY10" i="41" s="1"/>
  <c r="F11" i="41"/>
  <c r="AS11" i="41"/>
  <c r="AU11" i="41"/>
  <c r="AZ11" i="41"/>
  <c r="AU12" i="41"/>
  <c r="AZ12" i="41"/>
  <c r="AO12" i="41" s="1"/>
  <c r="AJ13" i="41"/>
  <c r="AK13" i="41"/>
  <c r="AQ13" i="41"/>
  <c r="AU13" i="41"/>
  <c r="AZ13" i="41"/>
  <c r="AY13" i="41" s="1"/>
  <c r="AX13" i="41" s="1"/>
  <c r="AU14" i="41"/>
  <c r="AZ14" i="41"/>
  <c r="AY14" i="41" s="1"/>
  <c r="AK15" i="41"/>
  <c r="AO15" i="41"/>
  <c r="AU15" i="41"/>
  <c r="AZ15" i="41"/>
  <c r="AU16" i="41"/>
  <c r="AU17" i="41"/>
  <c r="AZ17" i="41"/>
  <c r="AY17" i="41" s="1"/>
  <c r="AU18" i="41"/>
  <c r="AZ18" i="41"/>
  <c r="AY18" i="41" s="1"/>
  <c r="AU19" i="41"/>
  <c r="AZ19" i="41"/>
  <c r="AS19" i="41"/>
  <c r="AU20" i="41"/>
  <c r="AZ20" i="41"/>
  <c r="AY20" i="41" s="1"/>
  <c r="AU21" i="41"/>
  <c r="AZ21" i="41"/>
  <c r="AY21" i="41" s="1"/>
  <c r="AU22" i="41"/>
  <c r="AU23" i="41"/>
  <c r="AL23" i="41"/>
  <c r="AU24" i="41"/>
  <c r="AZ24" i="41"/>
  <c r="AU25" i="41"/>
  <c r="AZ25" i="41"/>
  <c r="AY25" i="41" s="1"/>
  <c r="AX25" i="41" s="1"/>
  <c r="AW25" i="41" s="1"/>
  <c r="AK26" i="41"/>
  <c r="AZ26" i="41"/>
  <c r="F27" i="41"/>
  <c r="AU27" i="41"/>
  <c r="AZ27" i="41"/>
  <c r="AR28" i="41"/>
  <c r="AU28" i="41"/>
  <c r="AK29" i="41"/>
  <c r="AZ29" i="41"/>
  <c r="A14" i="77"/>
  <c r="B10" i="1"/>
  <c r="B11" i="1"/>
  <c r="B12" i="1" s="1"/>
  <c r="B15" i="1"/>
  <c r="B16" i="1" s="1"/>
  <c r="B17" i="1" s="1"/>
  <c r="B20" i="1"/>
  <c r="B21" i="1"/>
  <c r="B22" i="1"/>
  <c r="B25" i="1"/>
  <c r="B26" i="1" s="1"/>
  <c r="B27" i="1" s="1"/>
  <c r="B30" i="1"/>
  <c r="B31" i="1"/>
  <c r="B32" i="1" s="1"/>
  <c r="B35" i="1"/>
  <c r="B36" i="1"/>
  <c r="B37" i="1"/>
  <c r="B40" i="1"/>
  <c r="B41" i="1"/>
  <c r="B42" i="1" s="1"/>
  <c r="B45" i="1"/>
  <c r="B46" i="1" s="1"/>
  <c r="B47" i="1" s="1"/>
  <c r="B50" i="1"/>
  <c r="B51" i="1"/>
  <c r="B52" i="1" s="1"/>
  <c r="B55" i="1"/>
  <c r="B56" i="1" s="1"/>
  <c r="B57" i="1" s="1"/>
  <c r="B10" i="78"/>
  <c r="B11" i="78"/>
  <c r="B12" i="78"/>
  <c r="N5" i="49"/>
  <c r="O5" i="49"/>
  <c r="P5" i="49"/>
  <c r="Q5" i="49"/>
  <c r="R5" i="49"/>
  <c r="S5" i="49"/>
  <c r="T5" i="49"/>
  <c r="U5" i="49"/>
  <c r="V5" i="49"/>
  <c r="W5" i="49"/>
  <c r="X5" i="49"/>
  <c r="Y5" i="49"/>
  <c r="Z5" i="49"/>
  <c r="AA5" i="49"/>
  <c r="AB5" i="49"/>
  <c r="A7" i="49"/>
  <c r="C9" i="78" s="1"/>
  <c r="A25" i="49"/>
  <c r="A37" i="49"/>
  <c r="E39" i="49"/>
  <c r="A69" i="49"/>
  <c r="A72" i="49"/>
  <c r="A99" i="49"/>
  <c r="A113" i="49"/>
  <c r="C14" i="54" s="1"/>
  <c r="A118" i="49"/>
  <c r="A126" i="49"/>
  <c r="A150" i="49"/>
  <c r="A157" i="49"/>
  <c r="E153" i="49"/>
  <c r="E172" i="49"/>
  <c r="E193" i="49"/>
  <c r="A230" i="49"/>
  <c r="E6" i="49"/>
  <c r="AJ26" i="74"/>
  <c r="AK23" i="74"/>
  <c r="F17" i="74"/>
  <c r="AO24" i="74"/>
  <c r="AJ23" i="74"/>
  <c r="AJ14" i="74"/>
  <c r="AL14" i="74"/>
  <c r="F14" i="74"/>
  <c r="AM14" i="74"/>
  <c r="AI14" i="74"/>
  <c r="AQ14" i="74"/>
  <c r="AS11" i="74"/>
  <c r="AN11" i="79"/>
  <c r="AR11" i="79"/>
  <c r="AK11" i="79"/>
  <c r="AT11" i="79"/>
  <c r="AR13" i="79"/>
  <c r="AS13" i="79"/>
  <c r="AJ13" i="79"/>
  <c r="AT13" i="79"/>
  <c r="AS14" i="79"/>
  <c r="AJ14" i="79"/>
  <c r="AT14" i="79"/>
  <c r="AK14" i="79"/>
  <c r="AO15" i="79"/>
  <c r="AR16" i="79"/>
  <c r="AT15" i="79"/>
  <c r="AJ15" i="79"/>
  <c r="AS15" i="79"/>
  <c r="F11" i="79"/>
  <c r="AN10" i="79"/>
  <c r="AR10" i="79"/>
  <c r="AP10" i="79"/>
  <c r="Y32" i="94"/>
  <c r="T32" i="94"/>
  <c r="AA31" i="94"/>
  <c r="T29" i="94"/>
  <c r="T26" i="94"/>
  <c r="AA25" i="94"/>
  <c r="AA24" i="94"/>
  <c r="T24" i="94"/>
  <c r="L32" i="94"/>
  <c r="T30" i="94"/>
  <c r="AA29" i="94"/>
  <c r="L27" i="94"/>
  <c r="AS14" i="74"/>
  <c r="F21" i="41"/>
  <c r="AL13" i="74"/>
  <c r="AS16" i="79"/>
  <c r="F16" i="79"/>
  <c r="AT16" i="79"/>
  <c r="AK16" i="79"/>
  <c r="AJ16" i="79"/>
  <c r="AO16" i="79"/>
  <c r="AL24" i="74"/>
  <c r="AK24" i="74"/>
  <c r="AS12" i="79"/>
  <c r="AN12" i="79"/>
  <c r="AR12" i="79"/>
  <c r="AJ10" i="79"/>
  <c r="AL17" i="74"/>
  <c r="AL14" i="79"/>
  <c r="AL13" i="79"/>
  <c r="X24" i="94"/>
  <c r="AI15" i="74"/>
  <c r="AR15" i="74"/>
  <c r="AO12" i="79"/>
  <c r="F14" i="79"/>
  <c r="AJ12" i="79"/>
  <c r="AM12" i="79"/>
  <c r="F12" i="79"/>
  <c r="AA26" i="94"/>
  <c r="AA32" i="94"/>
  <c r="AN16" i="79"/>
  <c r="AR14" i="79"/>
  <c r="AP13" i="79"/>
  <c r="AK10" i="79"/>
  <c r="AA30" i="94"/>
  <c r="AS15" i="74"/>
  <c r="AN14" i="79"/>
  <c r="AO13" i="79"/>
  <c r="AT12" i="79"/>
  <c r="AP14" i="79"/>
  <c r="AA27" i="94"/>
  <c r="X25" i="94"/>
  <c r="AK13" i="79"/>
  <c r="AO10" i="79"/>
  <c r="F28" i="41"/>
  <c r="AK15" i="74"/>
  <c r="AQ15" i="74"/>
  <c r="AL15" i="74"/>
  <c r="F10" i="74"/>
  <c r="AL15" i="79"/>
  <c r="AP24" i="74"/>
  <c r="AK15" i="79"/>
  <c r="AT10" i="79"/>
  <c r="AP15" i="79"/>
  <c r="AL10" i="79"/>
  <c r="F10" i="79"/>
  <c r="AI15" i="79"/>
  <c r="T25" i="94"/>
  <c r="AL12" i="79"/>
  <c r="F18" i="41"/>
  <c r="F17" i="41"/>
  <c r="AP25" i="74"/>
  <c r="T35" i="95"/>
  <c r="AA35" i="95"/>
  <c r="T34" i="95"/>
  <c r="AA34" i="95"/>
  <c r="X36" i="95"/>
  <c r="T29" i="95"/>
  <c r="X19" i="59"/>
  <c r="AA22" i="59"/>
  <c r="T21" i="59"/>
  <c r="AA21" i="59"/>
  <c r="T19" i="59"/>
  <c r="AA36" i="95"/>
  <c r="AA19" i="59"/>
  <c r="X32" i="95"/>
  <c r="AA29" i="95"/>
  <c r="X77" i="22"/>
  <c r="X47" i="68"/>
  <c r="AA45" i="68"/>
  <c r="AA40" i="68"/>
  <c r="T76" i="22"/>
  <c r="AL20" i="74"/>
  <c r="AM20" i="74"/>
  <c r="AR22" i="74"/>
  <c r="AX22" i="74"/>
  <c r="AW23" i="74"/>
  <c r="AN23" i="74"/>
  <c r="AK16" i="74"/>
  <c r="AR26" i="74"/>
  <c r="AN26" i="74"/>
  <c r="AL23" i="74"/>
  <c r="AJ22" i="74"/>
  <c r="AL16" i="74"/>
  <c r="AM23" i="74"/>
  <c r="AY25" i="74"/>
  <c r="AJ25" i="74" s="1"/>
  <c r="AS23" i="74"/>
  <c r="AJ16" i="74"/>
  <c r="AN25" i="74"/>
  <c r="AN22" i="74"/>
  <c r="F26" i="74"/>
  <c r="AI26" i="74"/>
  <c r="F22" i="74"/>
  <c r="AR24" i="74"/>
  <c r="AP23" i="74"/>
  <c r="AI16" i="74"/>
  <c r="AX24" i="74"/>
  <c r="AN16" i="74"/>
  <c r="AS16" i="74"/>
  <c r="AI20" i="74"/>
  <c r="F23" i="74"/>
  <c r="AR16" i="74"/>
  <c r="AL26" i="74"/>
  <c r="AN24" i="74"/>
  <c r="AL22" i="74"/>
  <c r="AS22" i="74"/>
  <c r="AS26" i="74"/>
  <c r="X40" i="68"/>
  <c r="X76" i="22"/>
  <c r="X22" i="59"/>
  <c r="AA20" i="59"/>
  <c r="X21" i="59"/>
  <c r="T20" i="59"/>
  <c r="AA42" i="68"/>
  <c r="T39" i="68"/>
  <c r="AA41" i="68"/>
  <c r="AC39" i="68"/>
  <c r="AI22" i="74"/>
  <c r="AX25" i="74"/>
  <c r="F19" i="74"/>
  <c r="AK25" i="74"/>
  <c r="AQ23" i="74"/>
  <c r="AZ17" i="74"/>
  <c r="AN14" i="74"/>
  <c r="F15" i="74"/>
  <c r="F20" i="41"/>
  <c r="AL25" i="41"/>
  <c r="F15" i="41"/>
  <c r="AO23" i="74"/>
  <c r="AM15" i="74"/>
  <c r="AN15" i="74"/>
  <c r="AL25" i="74"/>
  <c r="F12" i="74"/>
  <c r="F9" i="88"/>
  <c r="A147" i="49"/>
  <c r="AJ24" i="74"/>
  <c r="AP22" i="74"/>
  <c r="AK20" i="74"/>
  <c r="AI12" i="79"/>
  <c r="AP11" i="79"/>
  <c r="A31" i="49"/>
  <c r="A26" i="49"/>
  <c r="A97" i="49"/>
  <c r="A34" i="49"/>
  <c r="AK12" i="74"/>
  <c r="AO14" i="79"/>
  <c r="AR14" i="74"/>
  <c r="F24" i="74"/>
  <c r="F11" i="74"/>
  <c r="F15" i="79"/>
  <c r="AO24" i="41"/>
  <c r="AK24" i="41"/>
  <c r="AT26" i="41"/>
  <c r="AL26" i="41"/>
  <c r="AL24" i="41"/>
  <c r="AS12" i="41"/>
  <c r="AT24" i="41"/>
  <c r="AK13" i="74"/>
  <c r="AS12" i="74"/>
  <c r="AY12" i="74"/>
  <c r="AR12" i="74" s="1"/>
  <c r="AP12" i="74"/>
  <c r="AL12" i="74"/>
  <c r="AL13" i="41"/>
  <c r="AY13" i="74"/>
  <c r="AY12" i="41"/>
  <c r="AJ12" i="41" s="1"/>
  <c r="AY19" i="41"/>
  <c r="AT28" i="41"/>
  <c r="A109" i="49"/>
  <c r="A19" i="49"/>
  <c r="A160" i="49"/>
  <c r="A12" i="49"/>
  <c r="A110" i="49"/>
  <c r="A108" i="49"/>
  <c r="A106" i="49"/>
  <c r="A103" i="49"/>
  <c r="C33" i="51" s="1"/>
  <c r="A76" i="49"/>
  <c r="A90" i="49"/>
  <c r="E74" i="49"/>
  <c r="A82" i="49"/>
  <c r="A78" i="49"/>
  <c r="A64" i="49"/>
  <c r="A65" i="49"/>
  <c r="A60" i="49"/>
  <c r="A15" i="49"/>
  <c r="A10" i="49"/>
  <c r="A14" i="49"/>
  <c r="A13" i="49"/>
  <c r="A18" i="49"/>
  <c r="A9" i="49"/>
  <c r="A11" i="49"/>
  <c r="AY24" i="41"/>
  <c r="AJ24" i="41" s="1"/>
  <c r="AS24" i="41"/>
  <c r="A70" i="49"/>
  <c r="A83" i="49"/>
  <c r="A77" i="49"/>
  <c r="AK19" i="41"/>
  <c r="X20" i="59"/>
  <c r="X37" i="68"/>
  <c r="AA47" i="68"/>
  <c r="T46" i="68"/>
  <c r="X44" i="68"/>
  <c r="AA46" i="68"/>
  <c r="T44" i="68"/>
  <c r="AA39" i="68"/>
  <c r="AA77" i="22"/>
  <c r="A105" i="49"/>
  <c r="A107" i="49"/>
  <c r="AO10" i="41"/>
  <c r="AK10" i="41"/>
  <c r="AX21" i="41"/>
  <c r="AN21" i="41"/>
  <c r="AN28" i="41"/>
  <c r="AJ28" i="41"/>
  <c r="AX18" i="41"/>
  <c r="AI18" i="41" s="1"/>
  <c r="AY15" i="41"/>
  <c r="AY29" i="41"/>
  <c r="AR29" i="41" s="1"/>
  <c r="AW13" i="41"/>
  <c r="AI13" i="41"/>
  <c r="AN13" i="41"/>
  <c r="AS9" i="41"/>
  <c r="AO9" i="41"/>
  <c r="AY9" i="41"/>
  <c r="AK9" i="41"/>
  <c r="AY11" i="41"/>
  <c r="AX11" i="41" s="1"/>
  <c r="AK11" i="41"/>
  <c r="AO11" i="41"/>
  <c r="AS13" i="41"/>
  <c r="AL9" i="41"/>
  <c r="AY26" i="41"/>
  <c r="AN26" i="41" s="1"/>
  <c r="AO25" i="41"/>
  <c r="AZ22" i="41"/>
  <c r="AT13" i="41"/>
  <c r="F13" i="41"/>
  <c r="AK28" i="41"/>
  <c r="AJ10" i="41"/>
  <c r="AS25" i="41"/>
  <c r="AM28" i="41"/>
  <c r="AS28" i="41"/>
  <c r="AX10" i="41"/>
  <c r="AO13" i="41"/>
  <c r="AK25" i="41"/>
  <c r="AO28" i="41"/>
  <c r="F25" i="41"/>
  <c r="AM13" i="41"/>
  <c r="AT15" i="41"/>
  <c r="AL15" i="41"/>
  <c r="AA44" i="68"/>
  <c r="AA34" i="68"/>
  <c r="X45" i="68"/>
  <c r="X36" i="68"/>
  <c r="AI28" i="41"/>
  <c r="AQ28" i="41"/>
  <c r="M14" i="100" l="1"/>
  <c r="X14" i="100"/>
  <c r="P17" i="100"/>
  <c r="T17" i="100"/>
  <c r="T16" i="100"/>
  <c r="P16" i="100"/>
  <c r="M16" i="100"/>
  <c r="X16" i="100"/>
  <c r="T14" i="100"/>
  <c r="L15" i="100"/>
  <c r="X17" i="100"/>
  <c r="M17" i="100"/>
  <c r="L17" i="100"/>
  <c r="X15" i="100"/>
  <c r="M15" i="100"/>
  <c r="Y15" i="100"/>
  <c r="AA15" i="100"/>
  <c r="P15" i="100"/>
  <c r="T15" i="100"/>
  <c r="C16" i="100"/>
  <c r="Y16" i="100"/>
  <c r="AA35" i="86"/>
  <c r="L35" i="86"/>
  <c r="L37" i="86"/>
  <c r="AC36" i="86"/>
  <c r="X36" i="86"/>
  <c r="M36" i="86"/>
  <c r="Y35" i="86"/>
  <c r="Y37" i="86"/>
  <c r="T34" i="86"/>
  <c r="AC35" i="86"/>
  <c r="M35" i="86"/>
  <c r="X35" i="86"/>
  <c r="T35" i="86"/>
  <c r="P35" i="86"/>
  <c r="L36" i="86"/>
  <c r="AC37" i="86"/>
  <c r="T37" i="86"/>
  <c r="P37" i="86"/>
  <c r="Y34" i="86"/>
  <c r="AA37" i="86"/>
  <c r="AA34" i="86"/>
  <c r="AA36" i="86"/>
  <c r="Y36" i="86"/>
  <c r="AC34" i="86"/>
  <c r="P36" i="86"/>
  <c r="T36" i="86"/>
  <c r="M37" i="86"/>
  <c r="X37" i="86"/>
  <c r="X34" i="86"/>
  <c r="M34" i="86"/>
  <c r="L34" i="86"/>
  <c r="AO29" i="41"/>
  <c r="AO19" i="41"/>
  <c r="AS13" i="74"/>
  <c r="AI25" i="41"/>
  <c r="AL11" i="41"/>
  <c r="AS15" i="41"/>
  <c r="AJ18" i="41"/>
  <c r="AK19" i="74"/>
  <c r="M39" i="68"/>
  <c r="AP17" i="74"/>
  <c r="AQ25" i="41"/>
  <c r="AJ25" i="41"/>
  <c r="AX20" i="41"/>
  <c r="AI20" i="41" s="1"/>
  <c r="AJ20" i="41"/>
  <c r="AR18" i="41"/>
  <c r="AK12" i="41"/>
  <c r="AL21" i="74"/>
  <c r="AY19" i="74"/>
  <c r="AO17" i="41"/>
  <c r="AL18" i="41"/>
  <c r="AT20" i="41"/>
  <c r="AP20" i="41"/>
  <c r="AP18" i="41"/>
  <c r="AK18" i="41"/>
  <c r="AT17" i="41"/>
  <c r="AS14" i="41"/>
  <c r="AT12" i="41"/>
  <c r="AL12" i="41"/>
  <c r="AO19" i="74"/>
  <c r="AS17" i="41"/>
  <c r="AL20" i="41"/>
  <c r="AS18" i="41"/>
  <c r="AO14" i="41"/>
  <c r="AK20" i="41"/>
  <c r="AT19" i="74"/>
  <c r="AL19" i="74"/>
  <c r="AO18" i="41"/>
  <c r="AO22" i="41"/>
  <c r="AK14" i="41"/>
  <c r="AO20" i="41"/>
  <c r="AL17" i="41"/>
  <c r="AP21" i="74"/>
  <c r="AT14" i="41"/>
  <c r="A68" i="49"/>
  <c r="A158" i="49"/>
  <c r="A170" i="49"/>
  <c r="AM25" i="41"/>
  <c r="A71" i="49"/>
  <c r="A67" i="49"/>
  <c r="AO27" i="41"/>
  <c r="A28" i="49"/>
  <c r="A96" i="49"/>
  <c r="AL11" i="79"/>
  <c r="AO11" i="79"/>
  <c r="A22" i="49"/>
  <c r="A21" i="49"/>
  <c r="A38" i="49"/>
  <c r="E20" i="49"/>
  <c r="E93" i="49"/>
  <c r="A32" i="49"/>
  <c r="AP18" i="74"/>
  <c r="A98" i="49"/>
  <c r="F14" i="41"/>
  <c r="AL18" i="74"/>
  <c r="AS18" i="74"/>
  <c r="AT10" i="74"/>
  <c r="AQ26" i="74"/>
  <c r="AJ11" i="79"/>
  <c r="A94" i="49"/>
  <c r="C38" i="83" s="1"/>
  <c r="AK18" i="74"/>
  <c r="AK11" i="74"/>
  <c r="AS11" i="79"/>
  <c r="AY11" i="74"/>
  <c r="AX11" i="74" s="1"/>
  <c r="A24" i="49"/>
  <c r="AL14" i="41"/>
  <c r="E112" i="49"/>
  <c r="AL22" i="41"/>
  <c r="A33" i="49"/>
  <c r="AR17" i="41"/>
  <c r="A144" i="49"/>
  <c r="AP11" i="74"/>
  <c r="AT22" i="41"/>
  <c r="AZ10" i="74"/>
  <c r="AY10" i="74" s="1"/>
  <c r="AX10" i="74" s="1"/>
  <c r="AL11" i="74"/>
  <c r="A163" i="49"/>
  <c r="A267" i="49"/>
  <c r="A217" i="49"/>
  <c r="A124" i="49"/>
  <c r="A120" i="49"/>
  <c r="A73" i="49"/>
  <c r="E36" i="49"/>
  <c r="A35" i="49"/>
  <c r="AS22" i="41"/>
  <c r="A216" i="49"/>
  <c r="AR26" i="41"/>
  <c r="A210" i="49"/>
  <c r="A128" i="49"/>
  <c r="Y12" i="78"/>
  <c r="A115" i="49"/>
  <c r="AT29" i="41"/>
  <c r="AS26" i="41"/>
  <c r="AN25" i="41"/>
  <c r="A139" i="49"/>
  <c r="A91" i="49"/>
  <c r="A79" i="49"/>
  <c r="A80" i="49"/>
  <c r="A61" i="49"/>
  <c r="C18" i="80" s="1"/>
  <c r="A17" i="49"/>
  <c r="E8" i="49"/>
  <c r="AD7" i="49"/>
  <c r="A222" i="49"/>
  <c r="A223" i="49"/>
  <c r="A202" i="49"/>
  <c r="A154" i="49"/>
  <c r="A143" i="49"/>
  <c r="A146" i="49"/>
  <c r="A145" i="49"/>
  <c r="A123" i="49"/>
  <c r="A95" i="49"/>
  <c r="E66" i="49"/>
  <c r="A29" i="49"/>
  <c r="A27" i="49"/>
  <c r="AN12" i="41"/>
  <c r="AX17" i="41"/>
  <c r="A132" i="49"/>
  <c r="A121" i="49"/>
  <c r="A92" i="49"/>
  <c r="A159" i="49"/>
  <c r="A117" i="49"/>
  <c r="AK22" i="41"/>
  <c r="E169" i="49"/>
  <c r="M9" i="78"/>
  <c r="A155" i="49"/>
  <c r="A100" i="49"/>
  <c r="A122" i="49"/>
  <c r="A16" i="49"/>
  <c r="E59" i="49"/>
  <c r="A101" i="49"/>
  <c r="AZ23" i="41"/>
  <c r="AY23" i="41" s="1"/>
  <c r="AJ23" i="41" s="1"/>
  <c r="A142" i="49"/>
  <c r="A148" i="49"/>
  <c r="A116" i="49"/>
  <c r="AS29" i="41"/>
  <c r="A171" i="49"/>
  <c r="A151" i="49"/>
  <c r="A127" i="49"/>
  <c r="AR25" i="41"/>
  <c r="AJ29" i="41"/>
  <c r="A198" i="49"/>
  <c r="C9" i="90" s="1"/>
  <c r="A30" i="49"/>
  <c r="A81" i="49"/>
  <c r="A141" i="49"/>
  <c r="A156" i="49"/>
  <c r="AR20" i="41"/>
  <c r="A23" i="49"/>
  <c r="A133" i="49"/>
  <c r="A166" i="49"/>
  <c r="E129" i="49"/>
  <c r="M20" i="59"/>
  <c r="M36" i="95"/>
  <c r="E240" i="49"/>
  <c r="A164" i="49"/>
  <c r="A130" i="49"/>
  <c r="A111" i="49"/>
  <c r="AQ20" i="41"/>
  <c r="AL28" i="41"/>
  <c r="F26" i="41"/>
  <c r="AX26" i="41"/>
  <c r="A257" i="49"/>
  <c r="AP22" i="41"/>
  <c r="A274" i="49"/>
  <c r="E311" i="49"/>
  <c r="AJ26" i="41"/>
  <c r="E161" i="49"/>
  <c r="AC11" i="78"/>
  <c r="AA9" i="78"/>
  <c r="L31" i="94"/>
  <c r="AM11" i="41"/>
  <c r="A136" i="49"/>
  <c r="F18" i="74"/>
  <c r="L34" i="68"/>
  <c r="AA37" i="68"/>
  <c r="AA35" i="68"/>
  <c r="AA36" i="68"/>
  <c r="P46" i="68"/>
  <c r="X34" i="68"/>
  <c r="X35" i="68"/>
  <c r="M36" i="68"/>
  <c r="Y75" i="22"/>
  <c r="A219" i="49"/>
  <c r="A218" i="49"/>
  <c r="A200" i="49"/>
  <c r="C24" i="90" s="1"/>
  <c r="A125" i="49"/>
  <c r="A119" i="49"/>
  <c r="L75" i="22"/>
  <c r="A165" i="49"/>
  <c r="A131" i="49"/>
  <c r="A89" i="49"/>
  <c r="A75" i="49"/>
  <c r="C54" i="52" s="1"/>
  <c r="A84" i="49"/>
  <c r="A63" i="49"/>
  <c r="L26" i="94"/>
  <c r="M26" i="94"/>
  <c r="A324" i="49"/>
  <c r="A256" i="49"/>
  <c r="Y46" i="68"/>
  <c r="T34" i="68"/>
  <c r="T36" i="68"/>
  <c r="A162" i="49"/>
  <c r="C24" i="86" s="1"/>
  <c r="A241" i="49"/>
  <c r="Z34" i="51"/>
  <c r="Z33" i="51"/>
  <c r="AD34" i="51"/>
  <c r="X30" i="95"/>
  <c r="M30" i="95"/>
  <c r="M77" i="22"/>
  <c r="P20" i="59"/>
  <c r="AM26" i="41"/>
  <c r="M44" i="68"/>
  <c r="C14" i="77"/>
  <c r="C9" i="77"/>
  <c r="AC37" i="95"/>
  <c r="A286" i="49"/>
  <c r="AX29" i="41"/>
  <c r="AJ11" i="41"/>
  <c r="X26" i="94"/>
  <c r="P36" i="95"/>
  <c r="AN29" i="41"/>
  <c r="AN11" i="41"/>
  <c r="A307" i="49"/>
  <c r="E197" i="49"/>
  <c r="AC46" i="68"/>
  <c r="AW20" i="41"/>
  <c r="A199" i="49"/>
  <c r="C19" i="90" s="1"/>
  <c r="A168" i="49"/>
  <c r="AN20" i="41"/>
  <c r="Y10" i="78"/>
  <c r="A220" i="49"/>
  <c r="M45" i="68"/>
  <c r="L11" i="78"/>
  <c r="AN19" i="74"/>
  <c r="A138" i="49"/>
  <c r="AY22" i="41"/>
  <c r="AX22" i="41" s="1"/>
  <c r="AI22" i="41" s="1"/>
  <c r="A135" i="49"/>
  <c r="A88" i="49"/>
  <c r="E175" i="49"/>
  <c r="E102" i="49"/>
  <c r="A104" i="49"/>
  <c r="C13" i="51" s="1"/>
  <c r="A85" i="49"/>
  <c r="A86" i="49"/>
  <c r="A87" i="49"/>
  <c r="A62" i="49"/>
  <c r="A273" i="49"/>
  <c r="A264" i="49"/>
  <c r="A226" i="49"/>
  <c r="A203" i="49"/>
  <c r="F23" i="41"/>
  <c r="F10" i="41"/>
  <c r="AL16" i="41"/>
  <c r="AC41" i="68"/>
  <c r="M24" i="94"/>
  <c r="L10" i="78"/>
  <c r="Y30" i="95"/>
  <c r="AC35" i="95"/>
  <c r="A114" i="49"/>
  <c r="C69" i="54" s="1"/>
  <c r="AN12" i="74"/>
  <c r="L30" i="95"/>
  <c r="AC34" i="95"/>
  <c r="L9" i="78"/>
  <c r="Y26" i="94"/>
  <c r="A248" i="49"/>
  <c r="A212" i="49"/>
  <c r="F19" i="41"/>
  <c r="F16" i="41"/>
  <c r="AL19" i="41"/>
  <c r="AQ20" i="74"/>
  <c r="AR22" i="41"/>
  <c r="AN22" i="41"/>
  <c r="AY17" i="74"/>
  <c r="AK17" i="74"/>
  <c r="AS17" i="74"/>
  <c r="Y76" i="22"/>
  <c r="M76" i="22"/>
  <c r="X35" i="95"/>
  <c r="M35" i="95"/>
  <c r="L29" i="94"/>
  <c r="L46" i="68"/>
  <c r="A305" i="49"/>
  <c r="A299" i="49"/>
  <c r="A269" i="49"/>
  <c r="E268" i="49"/>
  <c r="A275" i="49"/>
  <c r="A270" i="49"/>
  <c r="X31" i="95"/>
  <c r="M31" i="95"/>
  <c r="A292" i="49"/>
  <c r="A288" i="49"/>
  <c r="AX19" i="74"/>
  <c r="AJ19" i="74"/>
  <c r="T22" i="59"/>
  <c r="P22" i="59"/>
  <c r="A302" i="49"/>
  <c r="C9" i="87"/>
  <c r="C14" i="87"/>
  <c r="T42" i="68"/>
  <c r="P42" i="68"/>
  <c r="A310" i="49"/>
  <c r="A298" i="49"/>
  <c r="A300" i="49"/>
  <c r="A308" i="49"/>
  <c r="E297" i="49"/>
  <c r="Y36" i="68"/>
  <c r="C8" i="81"/>
  <c r="C18" i="81"/>
  <c r="C23" i="81"/>
  <c r="C28" i="81"/>
  <c r="C9" i="76"/>
  <c r="C64" i="76"/>
  <c r="C29" i="76"/>
  <c r="A284" i="49"/>
  <c r="E322" i="49"/>
  <c r="E317" i="49" s="1"/>
  <c r="A323" i="49"/>
  <c r="A303" i="49"/>
  <c r="A320" i="49"/>
  <c r="A321" i="49"/>
  <c r="Y35" i="95"/>
  <c r="X9" i="78"/>
  <c r="AQ11" i="41"/>
  <c r="AI11" i="41"/>
  <c r="AW11" i="41"/>
  <c r="A293" i="49"/>
  <c r="A281" i="49"/>
  <c r="A283" i="49"/>
  <c r="A289" i="49"/>
  <c r="A282" i="49"/>
  <c r="AW21" i="41"/>
  <c r="AI21" i="41"/>
  <c r="AQ21" i="41"/>
  <c r="C44" i="1"/>
  <c r="C29" i="1"/>
  <c r="AC12" i="78"/>
  <c r="AC10" i="78"/>
  <c r="T11" i="78"/>
  <c r="A272" i="49"/>
  <c r="AX13" i="74"/>
  <c r="AJ13" i="74"/>
  <c r="AR13" i="74"/>
  <c r="Y39" i="68"/>
  <c r="Y36" i="95"/>
  <c r="L36" i="95"/>
  <c r="L36" i="68"/>
  <c r="Y21" i="59"/>
  <c r="A271" i="49"/>
  <c r="L35" i="95"/>
  <c r="T37" i="95"/>
  <c r="P37" i="95"/>
  <c r="L25" i="94"/>
  <c r="Y45" i="68"/>
  <c r="Y9" i="78"/>
  <c r="AW10" i="41"/>
  <c r="AI10" i="41"/>
  <c r="A334" i="49"/>
  <c r="AW18" i="41"/>
  <c r="AM18" i="41"/>
  <c r="A266" i="49"/>
  <c r="C59" i="84"/>
  <c r="A318" i="49"/>
  <c r="A291" i="49"/>
  <c r="AN14" i="41"/>
  <c r="AX14" i="41"/>
  <c r="AJ14" i="41"/>
  <c r="AR14" i="41"/>
  <c r="Y20" i="59"/>
  <c r="T12" i="78"/>
  <c r="Y27" i="94"/>
  <c r="Y9" i="90"/>
  <c r="L9" i="90"/>
  <c r="C19" i="1"/>
  <c r="C14" i="1"/>
  <c r="C54" i="1"/>
  <c r="C49" i="1"/>
  <c r="A227" i="49"/>
  <c r="A253" i="49"/>
  <c r="A260" i="49"/>
  <c r="A242" i="49"/>
  <c r="A258" i="49"/>
  <c r="E261" i="49"/>
  <c r="A263" i="49"/>
  <c r="A328" i="49"/>
  <c r="C39" i="97" s="1"/>
  <c r="A319" i="49"/>
  <c r="A316" i="49"/>
  <c r="A287" i="49"/>
  <c r="E277" i="49"/>
  <c r="A285" i="49"/>
  <c r="A278" i="49"/>
  <c r="C74" i="61" s="1"/>
  <c r="A279" i="49"/>
  <c r="A247" i="49"/>
  <c r="A231" i="49"/>
  <c r="E228" i="49"/>
  <c r="A229" i="49"/>
  <c r="C9" i="100" s="1"/>
  <c r="C49" i="72"/>
  <c r="C104" i="72"/>
  <c r="C19" i="76"/>
  <c r="AJ12" i="74"/>
  <c r="AX12" i="74"/>
  <c r="M21" i="59"/>
  <c r="X37" i="95"/>
  <c r="M37" i="95"/>
  <c r="A331" i="49"/>
  <c r="A315" i="49"/>
  <c r="A290" i="49"/>
  <c r="A243" i="49"/>
  <c r="T36" i="95"/>
  <c r="C9" i="86"/>
  <c r="A221" i="49"/>
  <c r="A225" i="49"/>
  <c r="A215" i="49"/>
  <c r="A313" i="49"/>
  <c r="A314" i="49"/>
  <c r="E232" i="49"/>
  <c r="AM21" i="41"/>
  <c r="A204" i="49"/>
  <c r="E213" i="49"/>
  <c r="A214" i="49"/>
  <c r="C69" i="92" s="1"/>
  <c r="C55" i="52"/>
  <c r="T10" i="78"/>
  <c r="L44" i="68"/>
  <c r="AC45" i="68"/>
  <c r="Y44" i="68"/>
  <c r="AB34" i="51"/>
  <c r="C13" i="81"/>
  <c r="C38" i="81"/>
  <c r="C69" i="76"/>
  <c r="A209" i="49"/>
  <c r="A295" i="49"/>
  <c r="A201" i="49"/>
  <c r="AC44" i="68"/>
  <c r="M46" i="68"/>
  <c r="X46" i="68"/>
  <c r="C59" i="52"/>
  <c r="C14" i="52"/>
  <c r="C39" i="76"/>
  <c r="AN18" i="74"/>
  <c r="L45" i="68"/>
  <c r="C13" i="83"/>
  <c r="A196" i="49"/>
  <c r="A255" i="49"/>
  <c r="F29" i="41"/>
  <c r="F21" i="74"/>
  <c r="F20" i="74"/>
  <c r="AZ16" i="41"/>
  <c r="F30" i="41"/>
  <c r="M40" i="68"/>
  <c r="Y24" i="94"/>
  <c r="F22" i="41"/>
  <c r="AN15" i="41"/>
  <c r="AJ15" i="41"/>
  <c r="AX15" i="41"/>
  <c r="AC29" i="94"/>
  <c r="AC31" i="94"/>
  <c r="AW17" i="41"/>
  <c r="AM17" i="41"/>
  <c r="Y34" i="68"/>
  <c r="X29" i="94"/>
  <c r="M29" i="94"/>
  <c r="P32" i="94"/>
  <c r="T31" i="94"/>
  <c r="P31" i="94"/>
  <c r="AJ9" i="41"/>
  <c r="AN9" i="41"/>
  <c r="AX9" i="41"/>
  <c r="AR9" i="41"/>
  <c r="AW25" i="74"/>
  <c r="AM25" i="74"/>
  <c r="AQ25" i="74"/>
  <c r="AI25" i="74"/>
  <c r="AW24" i="74"/>
  <c r="AQ24" i="74"/>
  <c r="AM24" i="74"/>
  <c r="AI24" i="74"/>
  <c r="AI17" i="41"/>
  <c r="AR15" i="41"/>
  <c r="P35" i="95"/>
  <c r="A330" i="49"/>
  <c r="A332" i="49"/>
  <c r="E327" i="49"/>
  <c r="L14" i="54"/>
  <c r="M14" i="54"/>
  <c r="A326" i="49"/>
  <c r="A333" i="49"/>
  <c r="A329" i="49"/>
  <c r="AB33" i="51"/>
  <c r="Y47" i="68"/>
  <c r="M47" i="68"/>
  <c r="L47" i="68"/>
  <c r="A304" i="49"/>
  <c r="A306" i="49"/>
  <c r="AD8" i="81"/>
  <c r="AR24" i="41"/>
  <c r="AN24" i="41"/>
  <c r="AX24" i="41"/>
  <c r="AI24" i="41" s="1"/>
  <c r="AQ22" i="74"/>
  <c r="AM22" i="74"/>
  <c r="AW22" i="74"/>
  <c r="A301" i="49"/>
  <c r="A296" i="49"/>
  <c r="AQ18" i="41"/>
  <c r="A312" i="49"/>
  <c r="C24" i="76"/>
  <c r="C59" i="76"/>
  <c r="C54" i="76"/>
  <c r="C24" i="1"/>
  <c r="C74" i="76"/>
  <c r="AM20" i="41"/>
  <c r="AN19" i="41"/>
  <c r="AR19" i="41"/>
  <c r="AX19" i="41"/>
  <c r="AJ19" i="41"/>
  <c r="C64" i="52"/>
  <c r="A280" i="49"/>
  <c r="P47" i="68"/>
  <c r="T47" i="68"/>
  <c r="P30" i="95"/>
  <c r="T30" i="95"/>
  <c r="AC57" i="52"/>
  <c r="E205" i="49"/>
  <c r="A206" i="49"/>
  <c r="A207" i="49"/>
  <c r="A211" i="49"/>
  <c r="AC31" i="95"/>
  <c r="AX23" i="41"/>
  <c r="AN23" i="41"/>
  <c r="AR23" i="41"/>
  <c r="AR12" i="41"/>
  <c r="AX12" i="41"/>
  <c r="P12" i="78"/>
  <c r="P11" i="78"/>
  <c r="Y22" i="59"/>
  <c r="A194" i="49"/>
  <c r="C9" i="89" s="1"/>
  <c r="A195" i="49"/>
  <c r="AA11" i="78"/>
  <c r="C34" i="1"/>
  <c r="Y37" i="95"/>
  <c r="C33" i="83"/>
  <c r="C39" i="52"/>
  <c r="C24" i="52"/>
  <c r="P45" i="68"/>
  <c r="T45" i="68"/>
  <c r="AA10" i="78"/>
  <c r="M22" i="59"/>
  <c r="A249" i="49"/>
  <c r="AJ17" i="74"/>
  <c r="AR17" i="74"/>
  <c r="AC30" i="94"/>
  <c r="A250" i="49"/>
  <c r="AJ17" i="41"/>
  <c r="AN17" i="41"/>
  <c r="X27" i="94"/>
  <c r="M27" i="94"/>
  <c r="AS10" i="74"/>
  <c r="AY27" i="41"/>
  <c r="AS27" i="41"/>
  <c r="AK27" i="41"/>
  <c r="L37" i="95"/>
  <c r="AY21" i="74"/>
  <c r="AK21" i="74"/>
  <c r="AS21" i="74"/>
  <c r="L29" i="95"/>
  <c r="P32" i="95"/>
  <c r="AC30" i="95"/>
  <c r="AA30" i="95"/>
  <c r="L31" i="95"/>
  <c r="Y31" i="95"/>
  <c r="AA31" i="95"/>
  <c r="AA32" i="95"/>
  <c r="X29" i="95"/>
  <c r="AC9" i="78"/>
  <c r="P25" i="94"/>
  <c r="Y31" i="94"/>
  <c r="AC36" i="95"/>
  <c r="AA37" i="95"/>
  <c r="A224" i="49"/>
  <c r="A34" i="90"/>
  <c r="C34" i="90" s="1"/>
  <c r="C29" i="90"/>
  <c r="P21" i="59"/>
  <c r="Y29" i="94"/>
  <c r="A49" i="99"/>
  <c r="C49" i="99" s="1"/>
  <c r="C44" i="99"/>
  <c r="X74" i="22"/>
  <c r="AA75" i="22"/>
  <c r="AA76" i="22"/>
  <c r="Y77" i="22"/>
  <c r="T74" i="22"/>
  <c r="L76" i="22"/>
  <c r="L74" i="22"/>
  <c r="Y74" i="22"/>
  <c r="P76" i="22"/>
  <c r="L77" i="22"/>
  <c r="AC76" i="22"/>
  <c r="AA74" i="22"/>
  <c r="X11" i="78"/>
  <c r="Y40" i="68"/>
  <c r="C33" i="81"/>
  <c r="AC32" i="94"/>
  <c r="AL27" i="41"/>
  <c r="AS19" i="74"/>
  <c r="L21" i="59"/>
  <c r="L22" i="59"/>
  <c r="AP25" i="41"/>
  <c r="AN18" i="41"/>
  <c r="AK17" i="41"/>
  <c r="AR13" i="41"/>
  <c r="AT11" i="41"/>
  <c r="AO25" i="74"/>
  <c r="AO21" i="74"/>
  <c r="AP13" i="74"/>
  <c r="AO12" i="74"/>
  <c r="M19" i="59"/>
  <c r="AP29" i="41"/>
  <c r="AP26" i="41"/>
  <c r="AP24" i="41"/>
  <c r="AT16" i="41"/>
  <c r="AR10" i="41"/>
  <c r="AP9" i="41"/>
  <c r="AT22" i="74"/>
  <c r="AP15" i="74"/>
  <c r="AP14" i="74"/>
  <c r="AO13" i="74"/>
  <c r="AP10" i="74"/>
  <c r="AC19" i="59"/>
  <c r="AP19" i="74"/>
  <c r="AP28" i="41"/>
  <c r="AS20" i="41"/>
  <c r="AT18" i="41"/>
  <c r="AP13" i="41"/>
  <c r="AR11" i="41"/>
  <c r="AQ10" i="41"/>
  <c r="W1" i="41"/>
  <c r="AM10" i="41"/>
  <c r="AO26" i="74"/>
  <c r="AT24" i="74"/>
  <c r="AT23" i="74"/>
  <c r="AO18" i="74"/>
  <c r="AO17" i="74"/>
  <c r="AP16" i="74"/>
  <c r="AO15" i="74"/>
  <c r="AO14" i="74"/>
  <c r="AT11" i="74"/>
  <c r="AM19" i="74"/>
  <c r="AN15" i="79"/>
  <c r="L20" i="59"/>
  <c r="AP23" i="41"/>
  <c r="AP15" i="41"/>
  <c r="AP14" i="41"/>
  <c r="AP12" i="41"/>
  <c r="AP10" i="41"/>
  <c r="AT25" i="74"/>
  <c r="AT21" i="74"/>
  <c r="AO16" i="74"/>
  <c r="AT12" i="74"/>
  <c r="AQ12" i="79"/>
  <c r="AR19" i="74"/>
  <c r="AL29" i="41"/>
  <c r="AT25" i="41"/>
  <c r="AM24" i="41"/>
  <c r="F24" i="41"/>
  <c r="AT23" i="41"/>
  <c r="AQ17" i="41"/>
  <c r="AP11" i="41"/>
  <c r="AM16" i="74"/>
  <c r="AT13" i="74"/>
  <c r="A309" i="49"/>
  <c r="A276" i="49"/>
  <c r="A262" i="49"/>
  <c r="A208" i="49"/>
  <c r="A167" i="49"/>
  <c r="AO26" i="41"/>
  <c r="AP17" i="41"/>
  <c r="AP16" i="41"/>
  <c r="AT9" i="41"/>
  <c r="AT26" i="74"/>
  <c r="AT18" i="74"/>
  <c r="AT17" i="74"/>
  <c r="AT15" i="74"/>
  <c r="AT14" i="74"/>
  <c r="L42" i="68"/>
  <c r="A294" i="49"/>
  <c r="A152" i="49"/>
  <c r="AP27" i="41"/>
  <c r="AT27" i="41"/>
  <c r="AO22" i="74"/>
  <c r="AT16" i="74"/>
  <c r="F13" i="79"/>
  <c r="O61" i="49"/>
  <c r="AS20" i="74"/>
  <c r="AR20" i="74"/>
  <c r="N61" i="49"/>
  <c r="AT20" i="74"/>
  <c r="P174" i="49"/>
  <c r="O174" i="49"/>
  <c r="N174" i="49"/>
  <c r="P61" i="49"/>
  <c r="N173" i="49"/>
  <c r="AN20" i="74"/>
  <c r="AO20" i="74"/>
  <c r="O173" i="49"/>
  <c r="P173" i="49"/>
  <c r="AP20" i="74"/>
  <c r="AC25" i="94"/>
  <c r="AC26" i="94"/>
  <c r="AC47" i="68"/>
  <c r="AJ11" i="74"/>
  <c r="C43" i="51"/>
  <c r="C23" i="51"/>
  <c r="C38" i="51"/>
  <c r="C28" i="51"/>
  <c r="P26" i="94"/>
  <c r="AB35" i="51"/>
  <c r="AD35" i="51"/>
  <c r="AD36" i="51"/>
  <c r="AC27" i="94"/>
  <c r="AC24" i="94"/>
  <c r="X34" i="95"/>
  <c r="M34" i="95"/>
  <c r="Y25" i="94"/>
  <c r="M25" i="94"/>
  <c r="C13" i="80"/>
  <c r="C49" i="75"/>
  <c r="C59" i="54"/>
  <c r="M30" i="94"/>
  <c r="X30" i="94"/>
  <c r="P40" i="68"/>
  <c r="T40" i="68"/>
  <c r="T32" i="95"/>
  <c r="M41" i="68"/>
  <c r="X41" i="68"/>
  <c r="L34" i="95"/>
  <c r="Y34" i="95"/>
  <c r="AC32" i="95"/>
  <c r="AC29" i="95"/>
  <c r="C43" i="83"/>
  <c r="C44" i="76"/>
  <c r="C34" i="76"/>
  <c r="C14" i="76"/>
  <c r="C49" i="76"/>
  <c r="AA17" i="54"/>
  <c r="M16" i="54"/>
  <c r="AC17" i="54"/>
  <c r="T15" i="54"/>
  <c r="AC14" i="54"/>
  <c r="AA16" i="54"/>
  <c r="Y11" i="78"/>
  <c r="M11" i="78"/>
  <c r="P77" i="22"/>
  <c r="T77" i="22"/>
  <c r="L41" i="68"/>
  <c r="Y41" i="68"/>
  <c r="C44" i="75"/>
  <c r="X42" i="68"/>
  <c r="T41" i="68"/>
  <c r="P41" i="68"/>
  <c r="AX18" i="74"/>
  <c r="AJ18" i="74"/>
  <c r="AR18" i="74"/>
  <c r="C39" i="1"/>
  <c r="C79" i="76"/>
  <c r="C9" i="1"/>
  <c r="T35" i="68"/>
  <c r="P36" i="68"/>
  <c r="M12" i="78"/>
  <c r="X12" i="78"/>
  <c r="C79" i="54"/>
  <c r="AC42" i="68"/>
  <c r="AI13" i="74"/>
  <c r="AM13" i="74"/>
  <c r="A259" i="49"/>
  <c r="A246" i="49"/>
  <c r="A244" i="49"/>
  <c r="C29" i="52"/>
  <c r="AX17" i="74"/>
  <c r="AN17" i="74"/>
  <c r="P27" i="94"/>
  <c r="T27" i="94"/>
  <c r="P30" i="94"/>
  <c r="L39" i="68"/>
  <c r="C69" i="52"/>
  <c r="C94" i="52"/>
  <c r="AS23" i="41"/>
  <c r="AO23" i="41"/>
  <c r="AK23" i="41"/>
  <c r="Y30" i="94"/>
  <c r="L30" i="94"/>
  <c r="A251" i="49"/>
  <c r="AC40" i="68"/>
  <c r="M31" i="94"/>
  <c r="X31" i="94"/>
  <c r="A325" i="49"/>
  <c r="L24" i="94"/>
  <c r="A252" i="49"/>
  <c r="A254" i="49"/>
  <c r="E265" i="49"/>
  <c r="A245" i="49"/>
  <c r="AN13" i="74"/>
  <c r="L12" i="78"/>
  <c r="L40" i="68"/>
  <c r="M32" i="94"/>
  <c r="X32" i="94"/>
  <c r="T9" i="78"/>
  <c r="AA12" i="78"/>
  <c r="A137" i="49"/>
  <c r="A134" i="49"/>
  <c r="A149" i="49"/>
  <c r="E140" i="49"/>
  <c r="AS10" i="41"/>
  <c r="AT10" i="41"/>
  <c r="AL10" i="41"/>
  <c r="AP19" i="41"/>
  <c r="AT19" i="41"/>
  <c r="C17" i="100" l="1"/>
  <c r="AK10" i="74"/>
  <c r="AO10" i="74"/>
  <c r="AQ14" i="41"/>
  <c r="M35" i="68"/>
  <c r="M9" i="90"/>
  <c r="L33" i="51"/>
  <c r="P35" i="68"/>
  <c r="AM12" i="74"/>
  <c r="L35" i="68"/>
  <c r="AN10" i="74"/>
  <c r="AC37" i="68"/>
  <c r="AJ10" i="74"/>
  <c r="Y35" i="68"/>
  <c r="L34" i="51"/>
  <c r="AR10" i="74"/>
  <c r="L17" i="54"/>
  <c r="C23" i="83"/>
  <c r="AB38" i="83"/>
  <c r="AN11" i="74"/>
  <c r="C28" i="83"/>
  <c r="AD41" i="83"/>
  <c r="C44" i="90"/>
  <c r="L40" i="83"/>
  <c r="C84" i="52"/>
  <c r="C29" i="75"/>
  <c r="C18" i="83"/>
  <c r="Z41" i="83"/>
  <c r="AA56" i="52"/>
  <c r="P12" i="90"/>
  <c r="P11" i="90"/>
  <c r="C19" i="85"/>
  <c r="C8" i="83"/>
  <c r="AR11" i="74"/>
  <c r="P41" i="83"/>
  <c r="C39" i="86"/>
  <c r="M19" i="80"/>
  <c r="C24" i="54"/>
  <c r="C14" i="89"/>
  <c r="M34" i="68"/>
  <c r="C64" i="54"/>
  <c r="C49" i="52"/>
  <c r="L14" i="83"/>
  <c r="C23" i="80"/>
  <c r="C44" i="52"/>
  <c r="C54" i="54"/>
  <c r="C24" i="84"/>
  <c r="C33" i="80"/>
  <c r="C9" i="52"/>
  <c r="Y56" i="52"/>
  <c r="C8" i="80"/>
  <c r="C79" i="52"/>
  <c r="AC35" i="68"/>
  <c r="Y15" i="54"/>
  <c r="AB10" i="81"/>
  <c r="Y12" i="90"/>
  <c r="AD10" i="81"/>
  <c r="AD39" i="83"/>
  <c r="C34" i="99"/>
  <c r="C74" i="54"/>
  <c r="Y37" i="68"/>
  <c r="C8" i="51"/>
  <c r="C54" i="84"/>
  <c r="C19" i="75"/>
  <c r="AB41" i="83"/>
  <c r="AC12" i="90"/>
  <c r="M33" i="51"/>
  <c r="L12" i="90"/>
  <c r="C49" i="54"/>
  <c r="C19" i="86"/>
  <c r="C19" i="100"/>
  <c r="C34" i="84"/>
  <c r="AC36" i="68"/>
  <c r="C14" i="84"/>
  <c r="C49" i="84"/>
  <c r="C9" i="84"/>
  <c r="C34" i="75"/>
  <c r="C9" i="75"/>
  <c r="C39" i="54"/>
  <c r="C44" i="84"/>
  <c r="L14" i="77"/>
  <c r="C44" i="85"/>
  <c r="C34" i="54"/>
  <c r="C24" i="75"/>
  <c r="AC34" i="68"/>
  <c r="C84" i="54"/>
  <c r="AA24" i="1"/>
  <c r="AD9" i="81"/>
  <c r="C14" i="94"/>
  <c r="C14" i="75"/>
  <c r="C24" i="97"/>
  <c r="L17" i="77"/>
  <c r="AA14" i="77"/>
  <c r="Z36" i="51"/>
  <c r="T34" i="51"/>
  <c r="C39" i="75"/>
  <c r="M37" i="68"/>
  <c r="C94" i="72"/>
  <c r="C9" i="54"/>
  <c r="AI36" i="51"/>
  <c r="AA11" i="90"/>
  <c r="C49" i="85"/>
  <c r="AW22" i="41"/>
  <c r="AJ22" i="41"/>
  <c r="AQ22" i="41"/>
  <c r="Y11" i="90"/>
  <c r="C99" i="52"/>
  <c r="C24" i="85"/>
  <c r="T54" i="52"/>
  <c r="L36" i="51"/>
  <c r="C24" i="100"/>
  <c r="C34" i="52"/>
  <c r="AC21" i="76"/>
  <c r="AA54" i="52"/>
  <c r="C74" i="52"/>
  <c r="C19" i="52"/>
  <c r="M74" i="22"/>
  <c r="C89" i="52"/>
  <c r="L37" i="68"/>
  <c r="AD16" i="81"/>
  <c r="C19" i="89"/>
  <c r="AA57" i="52"/>
  <c r="AA55" i="52"/>
  <c r="Y33" i="51"/>
  <c r="C44" i="54"/>
  <c r="C49" i="68"/>
  <c r="L11" i="90"/>
  <c r="AW26" i="41"/>
  <c r="AI26" i="41"/>
  <c r="AQ26" i="41"/>
  <c r="L10" i="81"/>
  <c r="M29" i="95"/>
  <c r="T38" i="83"/>
  <c r="Y29" i="95"/>
  <c r="AD40" i="83"/>
  <c r="L32" i="75"/>
  <c r="C18" i="51"/>
  <c r="Y17" i="54"/>
  <c r="C54" i="68"/>
  <c r="C19" i="68"/>
  <c r="P21" i="80"/>
  <c r="P20" i="80"/>
  <c r="P19" i="80"/>
  <c r="L20" i="80"/>
  <c r="T8" i="81"/>
  <c r="AB11" i="81"/>
  <c r="Z18" i="80"/>
  <c r="L21" i="80"/>
  <c r="AD11" i="81"/>
  <c r="C60" i="52"/>
  <c r="C9" i="22"/>
  <c r="M31" i="75"/>
  <c r="M11" i="90"/>
  <c r="T37" i="68"/>
  <c r="P37" i="68"/>
  <c r="L19" i="80"/>
  <c r="Z21" i="80"/>
  <c r="Y14" i="77"/>
  <c r="C19" i="54"/>
  <c r="C29" i="54"/>
  <c r="L15" i="54"/>
  <c r="AB9" i="81"/>
  <c r="AB8" i="81"/>
  <c r="M54" i="52"/>
  <c r="AC54" i="52"/>
  <c r="AC56" i="52"/>
  <c r="L56" i="52"/>
  <c r="X56" i="52"/>
  <c r="AC55" i="52"/>
  <c r="M42" i="68"/>
  <c r="L18" i="80"/>
  <c r="C28" i="80"/>
  <c r="Y55" i="52"/>
  <c r="C80" i="52"/>
  <c r="AD16" i="51"/>
  <c r="C54" i="22"/>
  <c r="AI33" i="51"/>
  <c r="Y40" i="83"/>
  <c r="AB36" i="51"/>
  <c r="L16" i="77"/>
  <c r="X14" i="77"/>
  <c r="T17" i="77"/>
  <c r="T15" i="77"/>
  <c r="T16" i="77"/>
  <c r="AA15" i="77"/>
  <c r="L15" i="77"/>
  <c r="L55" i="52"/>
  <c r="X9" i="90"/>
  <c r="AM22" i="41"/>
  <c r="M12" i="90"/>
  <c r="X12" i="90"/>
  <c r="M34" i="51"/>
  <c r="X10" i="90"/>
  <c r="AI29" i="41"/>
  <c r="AM29" i="41"/>
  <c r="AQ29" i="41"/>
  <c r="AW29" i="41"/>
  <c r="Y32" i="75"/>
  <c r="AD33" i="51"/>
  <c r="AC60" i="52"/>
  <c r="AA14" i="54"/>
  <c r="AC52" i="1"/>
  <c r="Y19" i="90"/>
  <c r="AC22" i="90"/>
  <c r="L22" i="90"/>
  <c r="P34" i="51"/>
  <c r="Y14" i="54"/>
  <c r="M41" i="83"/>
  <c r="C24" i="99"/>
  <c r="AA15" i="54"/>
  <c r="L12" i="76"/>
  <c r="Y12" i="76"/>
  <c r="Z20" i="80"/>
  <c r="P22" i="76"/>
  <c r="T10" i="90"/>
  <c r="T12" i="90"/>
  <c r="AC9" i="90"/>
  <c r="T11" i="90"/>
  <c r="AA12" i="90"/>
  <c r="AC11" i="90"/>
  <c r="AA10" i="90"/>
  <c r="AC10" i="90"/>
  <c r="L10" i="90"/>
  <c r="Y10" i="90"/>
  <c r="M10" i="90"/>
  <c r="AD19" i="80"/>
  <c r="AB39" i="83"/>
  <c r="C44" i="61"/>
  <c r="AI16" i="83"/>
  <c r="Y10" i="76"/>
  <c r="AS16" i="41"/>
  <c r="AY16" i="41"/>
  <c r="AO16" i="41"/>
  <c r="AK16" i="41"/>
  <c r="C44" i="92"/>
  <c r="C19" i="92"/>
  <c r="C74" i="92"/>
  <c r="C39" i="92"/>
  <c r="C34" i="92"/>
  <c r="C29" i="92"/>
  <c r="C9" i="92"/>
  <c r="C14" i="92"/>
  <c r="C64" i="92"/>
  <c r="Y10" i="86"/>
  <c r="M39" i="83"/>
  <c r="AA21" i="76"/>
  <c r="C54" i="61"/>
  <c r="L8" i="81"/>
  <c r="AD14" i="81"/>
  <c r="AD38" i="83"/>
  <c r="AC72" i="54"/>
  <c r="Z8" i="81"/>
  <c r="Z10" i="81"/>
  <c r="AB16" i="81"/>
  <c r="AB15" i="81"/>
  <c r="M38" i="81"/>
  <c r="C56" i="52"/>
  <c r="AQ12" i="74"/>
  <c r="AI12" i="74"/>
  <c r="AW12" i="74"/>
  <c r="Y14" i="1"/>
  <c r="T25" i="84"/>
  <c r="Y25" i="84"/>
  <c r="L25" i="84"/>
  <c r="M15" i="77"/>
  <c r="AC44" i="1"/>
  <c r="M44" i="1"/>
  <c r="L67" i="76"/>
  <c r="T66" i="76"/>
  <c r="Y65" i="76"/>
  <c r="M65" i="76"/>
  <c r="Z15" i="83"/>
  <c r="AB13" i="81"/>
  <c r="T15" i="81"/>
  <c r="AI16" i="81"/>
  <c r="M13" i="81"/>
  <c r="L14" i="81"/>
  <c r="AD13" i="81"/>
  <c r="Z16" i="81"/>
  <c r="AA9" i="90"/>
  <c r="AA62" i="84"/>
  <c r="L59" i="84"/>
  <c r="L61" i="84"/>
  <c r="AA10" i="76"/>
  <c r="T10" i="76"/>
  <c r="Y9" i="76"/>
  <c r="L10" i="76"/>
  <c r="M10" i="76"/>
  <c r="P10" i="90"/>
  <c r="T9" i="90"/>
  <c r="C14" i="59"/>
  <c r="C9" i="59"/>
  <c r="AC17" i="77"/>
  <c r="M14" i="77"/>
  <c r="M29" i="81"/>
  <c r="L31" i="81"/>
  <c r="AC14" i="77"/>
  <c r="AQ19" i="74"/>
  <c r="AW19" i="74"/>
  <c r="AI19" i="74"/>
  <c r="C29" i="68"/>
  <c r="C24" i="68"/>
  <c r="C9" i="68"/>
  <c r="C14" i="68"/>
  <c r="C59" i="68"/>
  <c r="L31" i="75"/>
  <c r="C24" i="98"/>
  <c r="C14" i="98"/>
  <c r="C19" i="98"/>
  <c r="C9" i="98"/>
  <c r="L26" i="81"/>
  <c r="M23" i="81"/>
  <c r="AC15" i="87"/>
  <c r="AA17" i="87"/>
  <c r="AC14" i="87"/>
  <c r="L14" i="87"/>
  <c r="L56" i="84"/>
  <c r="AA56" i="84"/>
  <c r="AC54" i="84"/>
  <c r="AA66" i="76"/>
  <c r="AA46" i="1"/>
  <c r="AA39" i="76"/>
  <c r="T42" i="76"/>
  <c r="L42" i="76"/>
  <c r="L39" i="76"/>
  <c r="L41" i="76"/>
  <c r="AC104" i="72"/>
  <c r="P15" i="77"/>
  <c r="AQ13" i="74"/>
  <c r="AW13" i="74"/>
  <c r="AD31" i="80"/>
  <c r="C19" i="96"/>
  <c r="C9" i="96"/>
  <c r="Y10" i="87"/>
  <c r="T57" i="52"/>
  <c r="M32" i="75"/>
  <c r="L38" i="81"/>
  <c r="AA50" i="1"/>
  <c r="AB14" i="51"/>
  <c r="AC17" i="1"/>
  <c r="C49" i="90"/>
  <c r="M75" i="54"/>
  <c r="AA50" i="72"/>
  <c r="P15" i="51"/>
  <c r="P14" i="51"/>
  <c r="AC17" i="84"/>
  <c r="L15" i="84"/>
  <c r="P10" i="80"/>
  <c r="M11" i="80"/>
  <c r="L8" i="80"/>
  <c r="AI8" i="80"/>
  <c r="AC16" i="77"/>
  <c r="M30" i="75"/>
  <c r="X30" i="75"/>
  <c r="AC50" i="1"/>
  <c r="AC14" i="1"/>
  <c r="C14" i="90"/>
  <c r="X64" i="76"/>
  <c r="AC65" i="76"/>
  <c r="AC16" i="52"/>
  <c r="T16" i="52"/>
  <c r="C15" i="52"/>
  <c r="L16" i="52"/>
  <c r="Y16" i="52"/>
  <c r="M16" i="52"/>
  <c r="X54" i="52"/>
  <c r="C39" i="90"/>
  <c r="L51" i="1"/>
  <c r="AA51" i="1"/>
  <c r="X50" i="1"/>
  <c r="M51" i="1"/>
  <c r="AC51" i="1"/>
  <c r="T49" i="1"/>
  <c r="AM14" i="41"/>
  <c r="AW14" i="41"/>
  <c r="AI14" i="41"/>
  <c r="AA16" i="77"/>
  <c r="AA17" i="77"/>
  <c r="AA20" i="90"/>
  <c r="AC15" i="77"/>
  <c r="P32" i="75"/>
  <c r="T24" i="84"/>
  <c r="P77" i="54"/>
  <c r="M14" i="1"/>
  <c r="T17" i="1"/>
  <c r="X76" i="54"/>
  <c r="T60" i="52"/>
  <c r="AA60" i="52"/>
  <c r="AA61" i="52"/>
  <c r="M60" i="52"/>
  <c r="Y60" i="52"/>
  <c r="AC59" i="52"/>
  <c r="P60" i="52"/>
  <c r="T61" i="52"/>
  <c r="L59" i="52"/>
  <c r="T62" i="52"/>
  <c r="L72" i="76"/>
  <c r="Y72" i="76"/>
  <c r="X69" i="76"/>
  <c r="Y71" i="76"/>
  <c r="L70" i="76"/>
  <c r="AA69" i="76"/>
  <c r="L55" i="1"/>
  <c r="Y45" i="84"/>
  <c r="T14" i="77"/>
  <c r="AC32" i="1"/>
  <c r="L32" i="1"/>
  <c r="Y32" i="1"/>
  <c r="X31" i="1"/>
  <c r="Y29" i="1"/>
  <c r="AC31" i="76"/>
  <c r="M31" i="76"/>
  <c r="C49" i="22"/>
  <c r="C39" i="22"/>
  <c r="Y57" i="22"/>
  <c r="AC26" i="97"/>
  <c r="AC24" i="97"/>
  <c r="Y23" i="81"/>
  <c r="AB36" i="81"/>
  <c r="Z25" i="81"/>
  <c r="AD33" i="81"/>
  <c r="L34" i="81"/>
  <c r="Y29" i="81"/>
  <c r="Z30" i="81"/>
  <c r="L35" i="81"/>
  <c r="L33" i="81"/>
  <c r="AA45" i="99"/>
  <c r="X44" i="99"/>
  <c r="T44" i="99"/>
  <c r="AA46" i="99"/>
  <c r="Y44" i="99"/>
  <c r="AA44" i="99"/>
  <c r="AA47" i="99"/>
  <c r="C49" i="92"/>
  <c r="C59" i="92"/>
  <c r="C24" i="92"/>
  <c r="C54" i="92"/>
  <c r="AR21" i="74"/>
  <c r="AN21" i="74"/>
  <c r="AJ21" i="74"/>
  <c r="AX21" i="74"/>
  <c r="AC40" i="75"/>
  <c r="Y42" i="68"/>
  <c r="M37" i="1"/>
  <c r="Y37" i="1"/>
  <c r="AC37" i="1"/>
  <c r="L36" i="1"/>
  <c r="L34" i="1"/>
  <c r="Y60" i="84"/>
  <c r="X61" i="84"/>
  <c r="M61" i="84"/>
  <c r="C65" i="52"/>
  <c r="Y16" i="83"/>
  <c r="M16" i="83"/>
  <c r="L16" i="83"/>
  <c r="M61" i="52"/>
  <c r="X61" i="52"/>
  <c r="P61" i="52"/>
  <c r="AC62" i="52"/>
  <c r="L60" i="52"/>
  <c r="L24" i="84"/>
  <c r="M50" i="1"/>
  <c r="AC21" i="59"/>
  <c r="AA31" i="75"/>
  <c r="C29" i="97"/>
  <c r="P65" i="76"/>
  <c r="C19" i="61"/>
  <c r="X75" i="22"/>
  <c r="M75" i="22"/>
  <c r="AA49" i="99"/>
  <c r="AA50" i="99"/>
  <c r="AA51" i="99"/>
  <c r="T49" i="99"/>
  <c r="AA52" i="99"/>
  <c r="L50" i="99"/>
  <c r="T31" i="95"/>
  <c r="P31" i="95"/>
  <c r="AC26" i="52"/>
  <c r="AC25" i="52"/>
  <c r="C25" i="52"/>
  <c r="Y62" i="84"/>
  <c r="L62" i="84"/>
  <c r="C45" i="52"/>
  <c r="AI15" i="83"/>
  <c r="X62" i="52"/>
  <c r="M62" i="52"/>
  <c r="AC71" i="54"/>
  <c r="Y70" i="54"/>
  <c r="Y71" i="54"/>
  <c r="AA70" i="54"/>
  <c r="AA69" i="54"/>
  <c r="Y72" i="54"/>
  <c r="L69" i="54"/>
  <c r="T16" i="54"/>
  <c r="P16" i="54"/>
  <c r="P40" i="81"/>
  <c r="P39" i="81"/>
  <c r="AI38" i="81"/>
  <c r="Y27" i="84"/>
  <c r="AC27" i="84"/>
  <c r="P26" i="84"/>
  <c r="P25" i="84"/>
  <c r="AC29" i="75"/>
  <c r="M12" i="76"/>
  <c r="X12" i="76"/>
  <c r="L11" i="76"/>
  <c r="M11" i="76"/>
  <c r="Y11" i="76"/>
  <c r="T12" i="76"/>
  <c r="P12" i="76"/>
  <c r="M9" i="76"/>
  <c r="X9" i="76"/>
  <c r="P11" i="80"/>
  <c r="L41" i="83"/>
  <c r="M24" i="81"/>
  <c r="C24" i="61"/>
  <c r="C14" i="61"/>
  <c r="AB19" i="80"/>
  <c r="AC22" i="59"/>
  <c r="T75" i="22"/>
  <c r="P75" i="22"/>
  <c r="AC75" i="22"/>
  <c r="AA86" i="52"/>
  <c r="T84" i="52"/>
  <c r="AA87" i="52"/>
  <c r="C85" i="52"/>
  <c r="Y85" i="52"/>
  <c r="Y84" i="52"/>
  <c r="L85" i="52"/>
  <c r="AA85" i="52"/>
  <c r="C10" i="52"/>
  <c r="T40" i="83"/>
  <c r="T41" i="83"/>
  <c r="AW12" i="41"/>
  <c r="AQ12" i="41"/>
  <c r="AM12" i="41"/>
  <c r="AI12" i="41"/>
  <c r="AB14" i="81"/>
  <c r="C20" i="52"/>
  <c r="AQ24" i="41"/>
  <c r="AW24" i="41"/>
  <c r="AC61" i="52"/>
  <c r="M72" i="76"/>
  <c r="L27" i="84"/>
  <c r="AC24" i="84"/>
  <c r="M16" i="51"/>
  <c r="L16" i="51"/>
  <c r="AI14" i="51"/>
  <c r="Y14" i="51"/>
  <c r="AC10" i="76"/>
  <c r="AA12" i="76"/>
  <c r="AA9" i="76"/>
  <c r="M8" i="80"/>
  <c r="L44" i="1"/>
  <c r="C99" i="61"/>
  <c r="C59" i="61"/>
  <c r="AC9" i="76"/>
  <c r="P10" i="78"/>
  <c r="X15" i="54"/>
  <c r="Z9" i="81"/>
  <c r="AD21" i="80"/>
  <c r="C29" i="86"/>
  <c r="C14" i="86"/>
  <c r="AC20" i="59"/>
  <c r="C40" i="52"/>
  <c r="AA39" i="52"/>
  <c r="T39" i="83"/>
  <c r="P39" i="83"/>
  <c r="P40" i="83"/>
  <c r="P61" i="84"/>
  <c r="P62" i="84"/>
  <c r="P55" i="52"/>
  <c r="T55" i="52"/>
  <c r="M55" i="52"/>
  <c r="X55" i="52"/>
  <c r="AC77" i="22"/>
  <c r="P81" i="52"/>
  <c r="Z16" i="83"/>
  <c r="Y15" i="83"/>
  <c r="M15" i="83"/>
  <c r="AI13" i="83"/>
  <c r="Y62" i="52"/>
  <c r="Y24" i="84"/>
  <c r="M70" i="76"/>
  <c r="M15" i="54"/>
  <c r="AC16" i="54"/>
  <c r="Y41" i="81"/>
  <c r="AI41" i="81"/>
  <c r="T52" i="1"/>
  <c r="T50" i="1"/>
  <c r="T51" i="1"/>
  <c r="C14" i="22"/>
  <c r="Y51" i="1"/>
  <c r="L14" i="1"/>
  <c r="M40" i="83"/>
  <c r="Y64" i="76"/>
  <c r="AA49" i="1"/>
  <c r="L45" i="1"/>
  <c r="X46" i="1"/>
  <c r="M46" i="1"/>
  <c r="C64" i="61"/>
  <c r="C9" i="61"/>
  <c r="AA52" i="1"/>
  <c r="X14" i="54"/>
  <c r="X16" i="54"/>
  <c r="AI18" i="80"/>
  <c r="L19" i="59"/>
  <c r="Z30" i="83"/>
  <c r="M29" i="83"/>
  <c r="Z29" i="83"/>
  <c r="M30" i="83"/>
  <c r="AI40" i="83"/>
  <c r="Z39" i="83"/>
  <c r="L39" i="83"/>
  <c r="AA32" i="75"/>
  <c r="T32" i="75"/>
  <c r="T29" i="75"/>
  <c r="AA29" i="75"/>
  <c r="AA30" i="75"/>
  <c r="T31" i="75"/>
  <c r="M59" i="84"/>
  <c r="X59" i="84"/>
  <c r="T60" i="84"/>
  <c r="P60" i="84"/>
  <c r="Y61" i="84"/>
  <c r="P82" i="52"/>
  <c r="P80" i="52"/>
  <c r="P16" i="83"/>
  <c r="T16" i="83"/>
  <c r="T14" i="83"/>
  <c r="P14" i="83"/>
  <c r="T15" i="83"/>
  <c r="P15" i="83"/>
  <c r="X59" i="52"/>
  <c r="M59" i="52"/>
  <c r="AC25" i="90"/>
  <c r="L26" i="90"/>
  <c r="AC26" i="90"/>
  <c r="AC15" i="54"/>
  <c r="AC26" i="84"/>
  <c r="M25" i="84"/>
  <c r="X25" i="84"/>
  <c r="AD14" i="51"/>
  <c r="AB15" i="51"/>
  <c r="AD15" i="51"/>
  <c r="T15" i="51"/>
  <c r="AB13" i="51"/>
  <c r="T13" i="51"/>
  <c r="AD13" i="51"/>
  <c r="T16" i="51"/>
  <c r="T14" i="51"/>
  <c r="M15" i="51"/>
  <c r="Y15" i="51"/>
  <c r="AC25" i="84"/>
  <c r="C64" i="22"/>
  <c r="M15" i="1"/>
  <c r="AA27" i="84"/>
  <c r="AB40" i="83"/>
  <c r="X67" i="76"/>
  <c r="M64" i="76"/>
  <c r="Y45" i="1"/>
  <c r="M45" i="1"/>
  <c r="M47" i="1"/>
  <c r="C39" i="61"/>
  <c r="C89" i="61"/>
  <c r="Y27" i="1"/>
  <c r="AB18" i="80"/>
  <c r="L55" i="84"/>
  <c r="C19" i="94"/>
  <c r="C9" i="94"/>
  <c r="Y19" i="59"/>
  <c r="M32" i="95"/>
  <c r="L32" i="95"/>
  <c r="Y32" i="95"/>
  <c r="AR27" i="41"/>
  <c r="AX27" i="41"/>
  <c r="AJ27" i="41"/>
  <c r="AN27" i="41"/>
  <c r="L34" i="83"/>
  <c r="AB34" i="83"/>
  <c r="Y29" i="75"/>
  <c r="L29" i="75"/>
  <c r="M29" i="75"/>
  <c r="Y59" i="84"/>
  <c r="P56" i="52"/>
  <c r="T56" i="52"/>
  <c r="P57" i="52"/>
  <c r="L62" i="76"/>
  <c r="X80" i="52"/>
  <c r="AC19" i="76"/>
  <c r="T22" i="76"/>
  <c r="AC22" i="76"/>
  <c r="AC20" i="76"/>
  <c r="T19" i="76"/>
  <c r="AA20" i="76"/>
  <c r="T20" i="76"/>
  <c r="AA19" i="76"/>
  <c r="AA22" i="76"/>
  <c r="AD15" i="81"/>
  <c r="T13" i="83"/>
  <c r="L61" i="52"/>
  <c r="AA59" i="52"/>
  <c r="T27" i="84"/>
  <c r="T26" i="84"/>
  <c r="M32" i="1"/>
  <c r="AD40" i="81"/>
  <c r="AA24" i="84"/>
  <c r="Z16" i="51"/>
  <c r="Y16" i="51"/>
  <c r="AI16" i="51"/>
  <c r="AA26" i="84"/>
  <c r="M16" i="1"/>
  <c r="P17" i="1"/>
  <c r="X11" i="76"/>
  <c r="AC49" i="1"/>
  <c r="AC31" i="75"/>
  <c r="L64" i="76"/>
  <c r="Y46" i="1"/>
  <c r="L46" i="1"/>
  <c r="X45" i="1"/>
  <c r="AI15" i="41"/>
  <c r="AW15" i="41"/>
  <c r="AQ15" i="41"/>
  <c r="AM15" i="41"/>
  <c r="C49" i="61"/>
  <c r="AI10" i="80"/>
  <c r="AC74" i="22"/>
  <c r="AA29" i="90"/>
  <c r="T31" i="90"/>
  <c r="T29" i="90"/>
  <c r="AA31" i="90"/>
  <c r="AA30" i="90"/>
  <c r="AA32" i="90"/>
  <c r="X29" i="90"/>
  <c r="L30" i="90"/>
  <c r="Z18" i="83"/>
  <c r="M19" i="83"/>
  <c r="P19" i="83"/>
  <c r="Z20" i="83"/>
  <c r="AD19" i="83"/>
  <c r="Z40" i="83"/>
  <c r="AW23" i="41"/>
  <c r="AM23" i="41"/>
  <c r="AQ23" i="41"/>
  <c r="AI23" i="41"/>
  <c r="C19" i="99"/>
  <c r="C9" i="99"/>
  <c r="C14" i="99"/>
  <c r="C39" i="99"/>
  <c r="C29" i="99"/>
  <c r="X57" i="52"/>
  <c r="M57" i="52"/>
  <c r="P16" i="52"/>
  <c r="P17" i="52"/>
  <c r="C69" i="61"/>
  <c r="C84" i="61"/>
  <c r="C34" i="61"/>
  <c r="M79" i="52"/>
  <c r="C69" i="22"/>
  <c r="C44" i="22"/>
  <c r="C59" i="22"/>
  <c r="C19" i="22"/>
  <c r="C34" i="22"/>
  <c r="C29" i="22"/>
  <c r="C24" i="22"/>
  <c r="Y13" i="83"/>
  <c r="Y61" i="52"/>
  <c r="P72" i="76"/>
  <c r="M30" i="1"/>
  <c r="AC32" i="75"/>
  <c r="P41" i="76"/>
  <c r="P40" i="76"/>
  <c r="T40" i="76"/>
  <c r="M13" i="51"/>
  <c r="Z13" i="51"/>
  <c r="Z15" i="51"/>
  <c r="AI15" i="51"/>
  <c r="X10" i="76"/>
  <c r="AC11" i="76"/>
  <c r="T9" i="76"/>
  <c r="T11" i="76"/>
  <c r="M9" i="80"/>
  <c r="AA11" i="76"/>
  <c r="Z8" i="80"/>
  <c r="AW9" i="41"/>
  <c r="AM9" i="41"/>
  <c r="AQ9" i="41"/>
  <c r="AI9" i="41"/>
  <c r="X32" i="75"/>
  <c r="L65" i="76"/>
  <c r="L76" i="54"/>
  <c r="P21" i="54"/>
  <c r="P47" i="1"/>
  <c r="C79" i="61"/>
  <c r="AA36" i="90"/>
  <c r="T34" i="90"/>
  <c r="AA35" i="90"/>
  <c r="AA34" i="90"/>
  <c r="AA37" i="90"/>
  <c r="AC35" i="90"/>
  <c r="AA14" i="75"/>
  <c r="L15" i="75"/>
  <c r="AA25" i="100"/>
  <c r="C25" i="100"/>
  <c r="AA27" i="100"/>
  <c r="AA24" i="100"/>
  <c r="AA26" i="100"/>
  <c r="T24" i="100"/>
  <c r="AI19" i="41"/>
  <c r="AQ19" i="41"/>
  <c r="AW19" i="41"/>
  <c r="AM19" i="41"/>
  <c r="AA27" i="1"/>
  <c r="L27" i="1"/>
  <c r="AC26" i="1"/>
  <c r="Y24" i="1"/>
  <c r="X27" i="1"/>
  <c r="P25" i="1"/>
  <c r="AC24" i="1"/>
  <c r="C24" i="95"/>
  <c r="C9" i="95"/>
  <c r="C19" i="95"/>
  <c r="C39" i="95"/>
  <c r="C14" i="95"/>
  <c r="C61" i="52"/>
  <c r="Y59" i="52"/>
  <c r="M25" i="86"/>
  <c r="AC41" i="54"/>
  <c r="Y39" i="54"/>
  <c r="T69" i="76"/>
  <c r="P70" i="76"/>
  <c r="X71" i="76"/>
  <c r="C14" i="97"/>
  <c r="C19" i="97"/>
  <c r="C9" i="97"/>
  <c r="C34" i="97"/>
  <c r="AB38" i="81"/>
  <c r="AD39" i="81"/>
  <c r="AD38" i="81"/>
  <c r="AB39" i="81"/>
  <c r="Y13" i="51"/>
  <c r="AI13" i="51"/>
  <c r="AC12" i="76"/>
  <c r="T14" i="1"/>
  <c r="P15" i="1"/>
  <c r="Y74" i="54"/>
  <c r="L13" i="51"/>
  <c r="P76" i="54"/>
  <c r="C94" i="61"/>
  <c r="C29" i="61"/>
  <c r="Y44" i="1"/>
  <c r="AC72" i="52"/>
  <c r="C70" i="52"/>
  <c r="T16" i="81"/>
  <c r="P16" i="81"/>
  <c r="AA36" i="52"/>
  <c r="C35" i="52"/>
  <c r="Z31" i="81"/>
  <c r="X17" i="54"/>
  <c r="M17" i="54"/>
  <c r="P72" i="54"/>
  <c r="T71" i="54"/>
  <c r="P71" i="54"/>
  <c r="L26" i="54"/>
  <c r="AC27" i="54"/>
  <c r="Y27" i="54"/>
  <c r="C90" i="52"/>
  <c r="T49" i="75"/>
  <c r="AA50" i="75"/>
  <c r="L52" i="75"/>
  <c r="AA51" i="75"/>
  <c r="AA52" i="75"/>
  <c r="AA49" i="75"/>
  <c r="AW10" i="74"/>
  <c r="AI10" i="74"/>
  <c r="AQ10" i="74"/>
  <c r="AM10" i="74"/>
  <c r="AA25" i="1"/>
  <c r="P36" i="51"/>
  <c r="T36" i="51"/>
  <c r="L35" i="51"/>
  <c r="M35" i="51"/>
  <c r="Y36" i="51"/>
  <c r="M36" i="51"/>
  <c r="T11" i="81"/>
  <c r="P11" i="81"/>
  <c r="AI10" i="81"/>
  <c r="L11" i="81"/>
  <c r="AB20" i="80"/>
  <c r="M34" i="81"/>
  <c r="Z34" i="81"/>
  <c r="P15" i="81"/>
  <c r="T14" i="81"/>
  <c r="P14" i="81"/>
  <c r="C30" i="52"/>
  <c r="AA45" i="75"/>
  <c r="AA46" i="75"/>
  <c r="T44" i="75"/>
  <c r="AA47" i="75"/>
  <c r="AA44" i="75"/>
  <c r="AI30" i="81"/>
  <c r="Z29" i="81"/>
  <c r="AI29" i="81"/>
  <c r="M36" i="1"/>
  <c r="Y36" i="1"/>
  <c r="L9" i="83"/>
  <c r="Y39" i="83"/>
  <c r="AI39" i="83"/>
  <c r="AC70" i="54"/>
  <c r="AA102" i="52"/>
  <c r="AA99" i="52"/>
  <c r="AA100" i="52"/>
  <c r="T99" i="52"/>
  <c r="AA101" i="52"/>
  <c r="C100" i="52"/>
  <c r="AI20" i="80"/>
  <c r="Z11" i="81"/>
  <c r="AD18" i="80"/>
  <c r="AD20" i="80"/>
  <c r="Z19" i="83"/>
  <c r="X10" i="78"/>
  <c r="M10" i="78"/>
  <c r="C24" i="96"/>
  <c r="C14" i="96"/>
  <c r="C54" i="72"/>
  <c r="C99" i="72"/>
  <c r="C64" i="72"/>
  <c r="C89" i="72"/>
  <c r="C59" i="72"/>
  <c r="C74" i="72"/>
  <c r="C79" i="72"/>
  <c r="C39" i="72"/>
  <c r="C84" i="72"/>
  <c r="C34" i="72"/>
  <c r="C19" i="72"/>
  <c r="C69" i="72"/>
  <c r="C29" i="72"/>
  <c r="C24" i="72"/>
  <c r="C44" i="72"/>
  <c r="C9" i="72"/>
  <c r="C14" i="72"/>
  <c r="AI15" i="81"/>
  <c r="Y15" i="81"/>
  <c r="AD44" i="83"/>
  <c r="L44" i="83"/>
  <c r="AB46" i="83"/>
  <c r="Y38" i="83"/>
  <c r="AI38" i="83"/>
  <c r="M70" i="54"/>
  <c r="AC69" i="54"/>
  <c r="X72" i="54"/>
  <c r="AA72" i="54"/>
  <c r="Y59" i="54"/>
  <c r="Y16" i="89"/>
  <c r="M27" i="1"/>
  <c r="L9" i="81"/>
  <c r="AI11" i="81"/>
  <c r="AI21" i="80"/>
  <c r="L19" i="83"/>
  <c r="P42" i="54"/>
  <c r="T18" i="80"/>
  <c r="C34" i="85"/>
  <c r="C9" i="85"/>
  <c r="C39" i="85"/>
  <c r="C54" i="85"/>
  <c r="C14" i="85"/>
  <c r="L15" i="81"/>
  <c r="M15" i="81"/>
  <c r="T13" i="81"/>
  <c r="Y16" i="81"/>
  <c r="M16" i="81"/>
  <c r="Z28" i="81"/>
  <c r="Y28" i="81"/>
  <c r="AI28" i="81"/>
  <c r="Y16" i="54"/>
  <c r="L16" i="54"/>
  <c r="AB26" i="83"/>
  <c r="AD25" i="83"/>
  <c r="AB23" i="83"/>
  <c r="T69" i="54"/>
  <c r="AC10" i="54"/>
  <c r="AC11" i="54"/>
  <c r="Y20" i="89"/>
  <c r="AC27" i="1"/>
  <c r="M25" i="1"/>
  <c r="M24" i="1"/>
  <c r="T35" i="51"/>
  <c r="P35" i="51"/>
  <c r="P10" i="81"/>
  <c r="T10" i="81"/>
  <c r="C20" i="100"/>
  <c r="P56" i="84"/>
  <c r="P55" i="84"/>
  <c r="T19" i="80"/>
  <c r="L13" i="81"/>
  <c r="AC11" i="1"/>
  <c r="Y40" i="1"/>
  <c r="C95" i="52"/>
  <c r="AA34" i="75"/>
  <c r="AQ18" i="74"/>
  <c r="AI18" i="74"/>
  <c r="AM18" i="74"/>
  <c r="AW18" i="74"/>
  <c r="C29" i="85"/>
  <c r="X71" i="54"/>
  <c r="M71" i="54"/>
  <c r="L29" i="83"/>
  <c r="AA64" i="54"/>
  <c r="AC66" i="54"/>
  <c r="AB16" i="80"/>
  <c r="AA26" i="1"/>
  <c r="L24" i="1"/>
  <c r="Z35" i="51"/>
  <c r="AI35" i="51"/>
  <c r="Y35" i="51"/>
  <c r="AD29" i="51"/>
  <c r="AI9" i="81"/>
  <c r="Y19" i="80"/>
  <c r="C10" i="100"/>
  <c r="M41" i="54"/>
  <c r="M42" i="54"/>
  <c r="L39" i="54"/>
  <c r="C39" i="84"/>
  <c r="C19" i="84"/>
  <c r="C64" i="84"/>
  <c r="C29" i="84"/>
  <c r="AW17" i="74"/>
  <c r="AQ17" i="74"/>
  <c r="AI17" i="74"/>
  <c r="AM17" i="74"/>
  <c r="Y79" i="54"/>
  <c r="AC45" i="85"/>
  <c r="T14" i="54"/>
  <c r="P15" i="54"/>
  <c r="M38" i="83"/>
  <c r="Z38" i="83"/>
  <c r="L38" i="83"/>
  <c r="AA71" i="54"/>
  <c r="T72" i="54"/>
  <c r="AI29" i="83"/>
  <c r="AB35" i="80"/>
  <c r="T26" i="1"/>
  <c r="L40" i="51"/>
  <c r="AI8" i="81"/>
  <c r="Y10" i="81"/>
  <c r="M10" i="81"/>
  <c r="AI11" i="74"/>
  <c r="AW11" i="74"/>
  <c r="AQ11" i="74"/>
  <c r="AM11" i="74"/>
  <c r="Z15" i="81"/>
  <c r="M39" i="54"/>
  <c r="T20" i="80"/>
  <c r="Z13" i="81"/>
  <c r="AI13" i="81"/>
  <c r="AA34" i="76"/>
  <c r="L37" i="1"/>
  <c r="Y41" i="83"/>
  <c r="P70" i="54"/>
  <c r="T70" i="54"/>
  <c r="C50" i="52"/>
  <c r="T24" i="1"/>
  <c r="P27" i="1"/>
  <c r="T27" i="1"/>
  <c r="AB26" i="51"/>
  <c r="Y8" i="81"/>
  <c r="M8" i="81"/>
  <c r="P9" i="81"/>
  <c r="T9" i="81"/>
  <c r="Y20" i="80"/>
  <c r="M20" i="80"/>
  <c r="P17" i="54"/>
  <c r="T17" i="54"/>
  <c r="L70" i="54"/>
  <c r="AC34" i="54"/>
  <c r="AC36" i="54"/>
  <c r="AA37" i="54"/>
  <c r="C75" i="52"/>
  <c r="Y25" i="1"/>
  <c r="AC25" i="1"/>
  <c r="L25" i="1"/>
  <c r="X26" i="1"/>
  <c r="AI34" i="51"/>
  <c r="Y34" i="51"/>
  <c r="Y11" i="81"/>
  <c r="M11" i="81"/>
  <c r="M9" i="81"/>
  <c r="Y9" i="81"/>
  <c r="AI19" i="80"/>
  <c r="Z19" i="80"/>
  <c r="T21" i="80"/>
  <c r="AA10" i="100" l="1"/>
  <c r="AC21" i="86"/>
  <c r="AC22" i="86"/>
  <c r="Y38" i="81"/>
  <c r="Y40" i="81"/>
  <c r="L31" i="1"/>
  <c r="M24" i="84"/>
  <c r="Z24" i="81"/>
  <c r="Y14" i="83"/>
  <c r="P66" i="76"/>
  <c r="L24" i="81"/>
  <c r="Y17" i="77"/>
  <c r="Y21" i="80"/>
  <c r="Y18" i="80"/>
  <c r="AI41" i="83"/>
  <c r="AI40" i="81"/>
  <c r="AI30" i="83"/>
  <c r="AI34" i="81"/>
  <c r="M18" i="80"/>
  <c r="X44" i="1"/>
  <c r="M21" i="80"/>
  <c r="X31" i="75"/>
  <c r="Y13" i="81"/>
  <c r="M22" i="76"/>
  <c r="M26" i="1"/>
  <c r="M14" i="83"/>
  <c r="Z14" i="83"/>
  <c r="Y26" i="1"/>
  <c r="L11" i="89"/>
  <c r="Y24" i="52"/>
  <c r="Y9" i="75"/>
  <c r="L26" i="1"/>
  <c r="L82" i="76"/>
  <c r="L9" i="75"/>
  <c r="Y40" i="52"/>
  <c r="L50" i="54"/>
  <c r="L57" i="52"/>
  <c r="AC30" i="75"/>
  <c r="Y15" i="1"/>
  <c r="AD14" i="83"/>
  <c r="T21" i="90"/>
  <c r="L82" i="52"/>
  <c r="AA19" i="90"/>
  <c r="AA62" i="52"/>
  <c r="M76" i="54"/>
  <c r="AA21" i="90"/>
  <c r="T21" i="76"/>
  <c r="L62" i="52"/>
  <c r="T25" i="1"/>
  <c r="P26" i="1"/>
  <c r="Z26" i="81"/>
  <c r="Y54" i="84"/>
  <c r="L15" i="83"/>
  <c r="X15" i="77"/>
  <c r="M74" i="54"/>
  <c r="AC15" i="1"/>
  <c r="AC19" i="90"/>
  <c r="AA21" i="75"/>
  <c r="Y30" i="81"/>
  <c r="T72" i="76"/>
  <c r="Y55" i="84"/>
  <c r="M77" i="54"/>
  <c r="X56" i="84"/>
  <c r="X75" i="54"/>
  <c r="T61" i="84"/>
  <c r="AC47" i="61"/>
  <c r="Y69" i="76"/>
  <c r="X20" i="90"/>
  <c r="X30" i="1"/>
  <c r="L47" i="1"/>
  <c r="X26" i="84"/>
  <c r="X47" i="1"/>
  <c r="X52" i="84"/>
  <c r="M21" i="51"/>
  <c r="AC21" i="90"/>
  <c r="T20" i="90"/>
  <c r="M21" i="75"/>
  <c r="Y77" i="54"/>
  <c r="L40" i="81"/>
  <c r="L22" i="75"/>
  <c r="AA22" i="75"/>
  <c r="M19" i="75"/>
  <c r="L77" i="54"/>
  <c r="Y81" i="52"/>
  <c r="AA66" i="92"/>
  <c r="T41" i="81"/>
  <c r="M27" i="84"/>
  <c r="Y14" i="90"/>
  <c r="L21" i="51"/>
  <c r="AC21" i="75"/>
  <c r="AA77" i="54"/>
  <c r="L19" i="51"/>
  <c r="M20" i="51"/>
  <c r="Y79" i="52"/>
  <c r="AC81" i="52"/>
  <c r="L20" i="75"/>
  <c r="AC19" i="75"/>
  <c r="AB21" i="80"/>
  <c r="AC21" i="100"/>
  <c r="L20" i="100"/>
  <c r="Y21" i="100"/>
  <c r="T19" i="100"/>
  <c r="Y22" i="100"/>
  <c r="X19" i="100"/>
  <c r="P22" i="100"/>
  <c r="M19" i="54"/>
  <c r="Z9" i="80"/>
  <c r="T39" i="76"/>
  <c r="X22" i="54"/>
  <c r="M62" i="84"/>
  <c r="AC75" i="54"/>
  <c r="Y52" i="54"/>
  <c r="T38" i="81"/>
  <c r="X31" i="76"/>
  <c r="AA42" i="76"/>
  <c r="M56" i="52"/>
  <c r="L96" i="72"/>
  <c r="L9" i="77"/>
  <c r="X24" i="1"/>
  <c r="Y29" i="83"/>
  <c r="L16" i="1"/>
  <c r="AD21" i="51"/>
  <c r="T21" i="51"/>
  <c r="AC40" i="76"/>
  <c r="P75" i="54"/>
  <c r="AI31" i="81"/>
  <c r="L21" i="54"/>
  <c r="Y14" i="81"/>
  <c r="X24" i="84"/>
  <c r="X22" i="76"/>
  <c r="P9" i="80"/>
  <c r="AC12" i="77"/>
  <c r="AA22" i="90"/>
  <c r="L71" i="54"/>
  <c r="L44" i="54"/>
  <c r="Z40" i="81"/>
  <c r="M39" i="81"/>
  <c r="Y20" i="51"/>
  <c r="L16" i="80"/>
  <c r="L52" i="54"/>
  <c r="AC80" i="54"/>
  <c r="Y31" i="81"/>
  <c r="T77" i="54"/>
  <c r="AC10" i="52"/>
  <c r="AD20" i="81"/>
  <c r="AD19" i="81"/>
  <c r="AD21" i="81"/>
  <c r="M21" i="90"/>
  <c r="Y31" i="75"/>
  <c r="T55" i="84"/>
  <c r="M26" i="84"/>
  <c r="X15" i="1"/>
  <c r="X56" i="61"/>
  <c r="L56" i="61"/>
  <c r="AA67" i="76"/>
  <c r="AA64" i="76"/>
  <c r="X11" i="90"/>
  <c r="T75" i="54"/>
  <c r="X29" i="75"/>
  <c r="AC20" i="75"/>
  <c r="L21" i="75"/>
  <c r="AC22" i="75"/>
  <c r="AA20" i="75"/>
  <c r="AA19" i="75"/>
  <c r="AC36" i="99"/>
  <c r="AA34" i="99"/>
  <c r="Y36" i="75"/>
  <c r="AC9" i="52"/>
  <c r="Y55" i="61"/>
  <c r="T54" i="61"/>
  <c r="X16" i="1"/>
  <c r="T79" i="52"/>
  <c r="Y82" i="52"/>
  <c r="L56" i="76"/>
  <c r="Y9" i="80"/>
  <c r="AA44" i="1"/>
  <c r="L11" i="80"/>
  <c r="AB19" i="81"/>
  <c r="Y30" i="75"/>
  <c r="T47" i="1"/>
  <c r="Y67" i="76"/>
  <c r="AA55" i="84"/>
  <c r="AC27" i="99"/>
  <c r="L24" i="99"/>
  <c r="AC24" i="99"/>
  <c r="T39" i="81"/>
  <c r="Y26" i="76"/>
  <c r="M31" i="1"/>
  <c r="P66" i="92"/>
  <c r="M65" i="92"/>
  <c r="AA41" i="52"/>
  <c r="X95" i="72"/>
  <c r="T94" i="72"/>
  <c r="Z21" i="51"/>
  <c r="AC20" i="90"/>
  <c r="T22" i="90"/>
  <c r="Y20" i="90"/>
  <c r="L41" i="54"/>
  <c r="Y42" i="54"/>
  <c r="L42" i="54"/>
  <c r="M40" i="54"/>
  <c r="P16" i="77"/>
  <c r="P17" i="77"/>
  <c r="AA22" i="86"/>
  <c r="Y20" i="75"/>
  <c r="M55" i="84"/>
  <c r="AC11" i="84"/>
  <c r="X70" i="76"/>
  <c r="T59" i="52"/>
  <c r="L74" i="54"/>
  <c r="Y17" i="52"/>
  <c r="AA45" i="1"/>
  <c r="L66" i="76"/>
  <c r="AD8" i="80"/>
  <c r="L13" i="83"/>
  <c r="Y76" i="54"/>
  <c r="AD23" i="81"/>
  <c r="AC32" i="54"/>
  <c r="AC31" i="54"/>
  <c r="M21" i="54"/>
  <c r="L60" i="84"/>
  <c r="AA25" i="84"/>
  <c r="Y21" i="76"/>
  <c r="X51" i="84"/>
  <c r="Y46" i="84"/>
  <c r="AD25" i="80"/>
  <c r="AD29" i="80"/>
  <c r="L57" i="84"/>
  <c r="M50" i="85"/>
  <c r="Y50" i="85"/>
  <c r="Y49" i="85"/>
  <c r="AC51" i="85"/>
  <c r="AC40" i="52"/>
  <c r="AA26" i="97"/>
  <c r="AC76" i="54"/>
  <c r="AC39" i="76"/>
  <c r="P11" i="76"/>
  <c r="AA82" i="54"/>
  <c r="AD15" i="80"/>
  <c r="T94" i="52"/>
  <c r="AA94" i="52"/>
  <c r="AC35" i="1"/>
  <c r="AA35" i="1"/>
  <c r="L46" i="99"/>
  <c r="AD35" i="81"/>
  <c r="Y14" i="52"/>
  <c r="Y15" i="52"/>
  <c r="X77" i="54"/>
  <c r="L45" i="90"/>
  <c r="AA40" i="76"/>
  <c r="AC41" i="76"/>
  <c r="AB31" i="81"/>
  <c r="AB19" i="51"/>
  <c r="L21" i="90"/>
  <c r="M81" i="52"/>
  <c r="Y45" i="54"/>
  <c r="Y57" i="84"/>
  <c r="AB25" i="80"/>
  <c r="L15" i="52"/>
  <c r="Y8" i="80"/>
  <c r="L20" i="51"/>
  <c r="T9" i="77"/>
  <c r="AA12" i="77"/>
  <c r="T28" i="80"/>
  <c r="AA45" i="54"/>
  <c r="L27" i="85"/>
  <c r="L25" i="85"/>
  <c r="L26" i="85"/>
  <c r="L76" i="61"/>
  <c r="L10" i="87"/>
  <c r="AB18" i="81"/>
  <c r="Y66" i="76"/>
  <c r="T65" i="76"/>
  <c r="AC45" i="1"/>
  <c r="Y11" i="1"/>
  <c r="Y70" i="76"/>
  <c r="AA71" i="76"/>
  <c r="AC72" i="76"/>
  <c r="L26" i="80"/>
  <c r="L60" i="54"/>
  <c r="L27" i="97"/>
  <c r="L54" i="1"/>
  <c r="AD25" i="81"/>
  <c r="L42" i="97"/>
  <c r="AC67" i="76"/>
  <c r="AC64" i="76"/>
  <c r="Z14" i="51"/>
  <c r="AB24" i="81"/>
  <c r="AA31" i="54"/>
  <c r="L14" i="51"/>
  <c r="X25" i="1"/>
  <c r="X35" i="1"/>
  <c r="Y41" i="75"/>
  <c r="Y44" i="84"/>
  <c r="AA19" i="86"/>
  <c r="AA21" i="86"/>
  <c r="Y15" i="87"/>
  <c r="L9" i="76"/>
  <c r="AC62" i="84"/>
  <c r="AC60" i="84"/>
  <c r="X19" i="76"/>
  <c r="AD44" i="51"/>
  <c r="T44" i="1"/>
  <c r="AA11" i="89"/>
  <c r="AC102" i="52"/>
  <c r="L69" i="52"/>
  <c r="Y54" i="22"/>
  <c r="AD16" i="83"/>
  <c r="Z11" i="80"/>
  <c r="AD31" i="81"/>
  <c r="AB28" i="81"/>
  <c r="Y17" i="1"/>
  <c r="M60" i="84"/>
  <c r="M19" i="90"/>
  <c r="T19" i="90"/>
  <c r="AC37" i="54"/>
  <c r="L26" i="76"/>
  <c r="L76" i="76"/>
  <c r="Y18" i="83"/>
  <c r="Y20" i="83"/>
  <c r="AC12" i="75"/>
  <c r="M69" i="76"/>
  <c r="Y11" i="52"/>
  <c r="AA15" i="92"/>
  <c r="Y67" i="52"/>
  <c r="L67" i="52"/>
  <c r="L41" i="75"/>
  <c r="AD36" i="81"/>
  <c r="AB35" i="81"/>
  <c r="Y17" i="84"/>
  <c r="Z31" i="80"/>
  <c r="T62" i="84"/>
  <c r="T76" i="54"/>
  <c r="Y57" i="52"/>
  <c r="L30" i="75"/>
  <c r="Y31" i="52"/>
  <c r="Y21" i="83"/>
  <c r="AI18" i="83"/>
  <c r="AB31" i="83"/>
  <c r="AA10" i="52"/>
  <c r="AB34" i="81"/>
  <c r="AB20" i="81"/>
  <c r="L31" i="80"/>
  <c r="T20" i="51"/>
  <c r="X21" i="90"/>
  <c r="L24" i="86"/>
  <c r="L25" i="100"/>
  <c r="AC16" i="75"/>
  <c r="L11" i="22"/>
  <c r="AC11" i="52"/>
  <c r="L12" i="52"/>
  <c r="AC12" i="52"/>
  <c r="AA9" i="52"/>
  <c r="T15" i="1"/>
  <c r="X21" i="76"/>
  <c r="X17" i="77"/>
  <c r="P16" i="51"/>
  <c r="Y50" i="68"/>
  <c r="Y49" i="68"/>
  <c r="T18" i="83"/>
  <c r="Y11" i="22"/>
  <c r="P62" i="52"/>
  <c r="AB23" i="80"/>
  <c r="AB16" i="83"/>
  <c r="T74" i="54"/>
  <c r="L15" i="87"/>
  <c r="L47" i="54"/>
  <c r="Y52" i="84"/>
  <c r="L39" i="81"/>
  <c r="L94" i="72"/>
  <c r="P22" i="90"/>
  <c r="L18" i="51"/>
  <c r="L33" i="80"/>
  <c r="Z35" i="80"/>
  <c r="Y44" i="85"/>
  <c r="AI15" i="80"/>
  <c r="AA65" i="54"/>
  <c r="Y15" i="94"/>
  <c r="L90" i="52"/>
  <c r="AD28" i="83"/>
  <c r="AB28" i="83"/>
  <c r="AD29" i="83"/>
  <c r="Y57" i="1"/>
  <c r="AA20" i="86"/>
  <c r="AA47" i="90"/>
  <c r="AA46" i="90"/>
  <c r="AA15" i="87"/>
  <c r="AC16" i="87"/>
  <c r="AA16" i="87"/>
  <c r="M26" i="81"/>
  <c r="AB26" i="81"/>
  <c r="AA15" i="1"/>
  <c r="AC16" i="1"/>
  <c r="Y39" i="81"/>
  <c r="M40" i="81"/>
  <c r="Y94" i="72"/>
  <c r="T30" i="75"/>
  <c r="X14" i="1"/>
  <c r="Y21" i="1"/>
  <c r="AI14" i="83"/>
  <c r="L17" i="1"/>
  <c r="AB43" i="51"/>
  <c r="Y30" i="83"/>
  <c r="AA24" i="52"/>
  <c r="AC54" i="61"/>
  <c r="X34" i="1"/>
  <c r="Y47" i="99"/>
  <c r="AD34" i="81"/>
  <c r="Y34" i="81"/>
  <c r="L45" i="84"/>
  <c r="AB26" i="80"/>
  <c r="L10" i="80"/>
  <c r="AI9" i="80"/>
  <c r="L17" i="84"/>
  <c r="AC16" i="84"/>
  <c r="AA15" i="84"/>
  <c r="AB21" i="81"/>
  <c r="AD28" i="80"/>
  <c r="AC47" i="90"/>
  <c r="Y17" i="87"/>
  <c r="L23" i="81"/>
  <c r="Y20" i="54"/>
  <c r="P20" i="54"/>
  <c r="Y22" i="1"/>
  <c r="Y19" i="1"/>
  <c r="L40" i="97"/>
  <c r="AC50" i="84"/>
  <c r="AA17" i="1"/>
  <c r="Z39" i="81"/>
  <c r="L9" i="86"/>
  <c r="T41" i="54"/>
  <c r="L20" i="89"/>
  <c r="AC46" i="75"/>
  <c r="AC47" i="75"/>
  <c r="AA29" i="52"/>
  <c r="AC14" i="92"/>
  <c r="AC45" i="61"/>
  <c r="AA30" i="76"/>
  <c r="T44" i="84"/>
  <c r="T54" i="1"/>
  <c r="M71" i="76"/>
  <c r="L104" i="72"/>
  <c r="M56" i="84"/>
  <c r="Y56" i="84"/>
  <c r="M32" i="54"/>
  <c r="L75" i="54"/>
  <c r="AA11" i="86"/>
  <c r="AD26" i="83"/>
  <c r="AI20" i="83"/>
  <c r="M72" i="54"/>
  <c r="AB41" i="81"/>
  <c r="AB21" i="83"/>
  <c r="AD18" i="83"/>
  <c r="L10" i="52"/>
  <c r="AA17" i="92"/>
  <c r="AC24" i="52"/>
  <c r="L49" i="99"/>
  <c r="Y16" i="1"/>
  <c r="L45" i="99"/>
  <c r="Y45" i="61"/>
  <c r="AA47" i="61"/>
  <c r="AA44" i="61"/>
  <c r="AA107" i="72"/>
  <c r="M20" i="86"/>
  <c r="Y21" i="86"/>
  <c r="P20" i="90"/>
  <c r="L20" i="90"/>
  <c r="L54" i="52"/>
  <c r="Y74" i="52"/>
  <c r="Z25" i="51"/>
  <c r="T42" i="54"/>
  <c r="L50" i="75"/>
  <c r="AC92" i="52"/>
  <c r="L12" i="22"/>
  <c r="AI21" i="83"/>
  <c r="Y11" i="80"/>
  <c r="T8" i="80"/>
  <c r="AA40" i="52"/>
  <c r="L15" i="90"/>
  <c r="AA26" i="52"/>
  <c r="L54" i="61"/>
  <c r="AI39" i="81"/>
  <c r="AA37" i="1"/>
  <c r="Y26" i="97"/>
  <c r="L46" i="61"/>
  <c r="AA45" i="61"/>
  <c r="X16" i="52"/>
  <c r="L29" i="81"/>
  <c r="L51" i="84"/>
  <c r="AA10" i="86"/>
  <c r="Y19" i="76"/>
  <c r="AI18" i="51"/>
  <c r="Y19" i="54"/>
  <c r="L20" i="54"/>
  <c r="Y22" i="54"/>
  <c r="AC21" i="54"/>
  <c r="AC21" i="89"/>
  <c r="AA22" i="89"/>
  <c r="AC20" i="89"/>
  <c r="Y9" i="54"/>
  <c r="L9" i="54"/>
  <c r="X70" i="54"/>
  <c r="Y9" i="89"/>
  <c r="AC101" i="52"/>
  <c r="AC99" i="52"/>
  <c r="AC100" i="52"/>
  <c r="L8" i="51"/>
  <c r="AC44" i="75"/>
  <c r="AA32" i="52"/>
  <c r="Y50" i="75"/>
  <c r="L92" i="52"/>
  <c r="T69" i="52"/>
  <c r="T40" i="81"/>
  <c r="Y25" i="100"/>
  <c r="Y20" i="68"/>
  <c r="Y10" i="22"/>
  <c r="AI11" i="80"/>
  <c r="AA56" i="68"/>
  <c r="L24" i="90"/>
  <c r="AD30" i="83"/>
  <c r="AC41" i="52"/>
  <c r="L55" i="54"/>
  <c r="AA14" i="87"/>
  <c r="M66" i="76"/>
  <c r="Y9" i="86"/>
  <c r="AC11" i="86"/>
  <c r="AA12" i="86"/>
  <c r="Z20" i="51"/>
  <c r="L15" i="51"/>
  <c r="AB16" i="51"/>
  <c r="M14" i="51"/>
  <c r="AC22" i="89"/>
  <c r="Y46" i="85"/>
  <c r="AC34" i="75"/>
  <c r="L94" i="52"/>
  <c r="Y94" i="52"/>
  <c r="L41" i="1"/>
  <c r="AC41" i="1"/>
  <c r="L84" i="54"/>
  <c r="AD10" i="51"/>
  <c r="AD9" i="51"/>
  <c r="Z8" i="51"/>
  <c r="L47" i="75"/>
  <c r="Y30" i="52"/>
  <c r="AA91" i="52"/>
  <c r="AC91" i="52"/>
  <c r="AD41" i="81"/>
  <c r="L21" i="68"/>
  <c r="L10" i="22"/>
  <c r="M13" i="83"/>
  <c r="AD31" i="83"/>
  <c r="T10" i="80"/>
  <c r="Y41" i="52"/>
  <c r="AA11" i="52"/>
  <c r="L52" i="90"/>
  <c r="T11" i="80"/>
  <c r="Y46" i="52"/>
  <c r="AC27" i="52"/>
  <c r="L25" i="52"/>
  <c r="AC51" i="99"/>
  <c r="Y54" i="61"/>
  <c r="L64" i="92"/>
  <c r="L39" i="86"/>
  <c r="X60" i="84"/>
  <c r="Y45" i="99"/>
  <c r="L32" i="76"/>
  <c r="L19" i="90"/>
  <c r="AA20" i="1"/>
  <c r="M14" i="81"/>
  <c r="AC46" i="1"/>
  <c r="AC9" i="86"/>
  <c r="L11" i="77"/>
  <c r="Y69" i="92"/>
  <c r="AB45" i="51"/>
  <c r="AD45" i="51"/>
  <c r="Y77" i="52"/>
  <c r="T34" i="54"/>
  <c r="L49" i="52"/>
  <c r="AA35" i="76"/>
  <c r="AA10" i="89"/>
  <c r="AC10" i="89"/>
  <c r="AC11" i="89"/>
  <c r="Y12" i="89"/>
  <c r="AA30" i="52"/>
  <c r="AA15" i="75"/>
  <c r="AA27" i="90"/>
  <c r="AC15" i="92"/>
  <c r="AA55" i="61"/>
  <c r="AC55" i="61"/>
  <c r="P40" i="86"/>
  <c r="Y32" i="76"/>
  <c r="AA14" i="84"/>
  <c r="AC52" i="72"/>
  <c r="AA21" i="85"/>
  <c r="L21" i="85"/>
  <c r="X21" i="54"/>
  <c r="T18" i="81"/>
  <c r="Y34" i="84"/>
  <c r="Y105" i="72"/>
  <c r="AA105" i="72"/>
  <c r="L30" i="81"/>
  <c r="L19" i="1"/>
  <c r="T19" i="1"/>
  <c r="Z14" i="81"/>
  <c r="M51" i="84"/>
  <c r="AA49" i="84"/>
  <c r="T10" i="86"/>
  <c r="AC12" i="86"/>
  <c r="AC10" i="86"/>
  <c r="AA9" i="86"/>
  <c r="L19" i="76"/>
  <c r="X22" i="90"/>
  <c r="Y21" i="90"/>
  <c r="L12" i="77"/>
  <c r="Y50" i="54"/>
  <c r="AB25" i="83"/>
  <c r="AD23" i="83"/>
  <c r="L16" i="92"/>
  <c r="AC17" i="92"/>
  <c r="Y56" i="61"/>
  <c r="L65" i="92"/>
  <c r="Y54" i="52"/>
  <c r="AB10" i="80"/>
  <c r="AA20" i="54"/>
  <c r="AI19" i="81"/>
  <c r="T44" i="90"/>
  <c r="L32" i="54"/>
  <c r="M20" i="90"/>
  <c r="L52" i="84"/>
  <c r="AC66" i="76"/>
  <c r="AA10" i="77"/>
  <c r="AC10" i="77"/>
  <c r="X32" i="54"/>
  <c r="AA32" i="54"/>
  <c r="L31" i="54"/>
  <c r="AC29" i="54"/>
  <c r="Y31" i="54"/>
  <c r="AA29" i="54"/>
  <c r="AA35" i="54"/>
  <c r="AD31" i="51"/>
  <c r="L31" i="51"/>
  <c r="AA70" i="92"/>
  <c r="AA69" i="92"/>
  <c r="Y76" i="61"/>
  <c r="AA67" i="92"/>
  <c r="L67" i="92"/>
  <c r="AA64" i="92"/>
  <c r="AA57" i="54"/>
  <c r="AC30" i="1"/>
  <c r="T12" i="84"/>
  <c r="Y16" i="84"/>
  <c r="AC9" i="87"/>
  <c r="AC12" i="87"/>
  <c r="AI20" i="81"/>
  <c r="Y35" i="84"/>
  <c r="AA36" i="84"/>
  <c r="L46" i="90"/>
  <c r="Y46" i="90"/>
  <c r="P19" i="51"/>
  <c r="T18" i="51"/>
  <c r="P21" i="90"/>
  <c r="Y22" i="90"/>
  <c r="X11" i="77"/>
  <c r="M11" i="77"/>
  <c r="X9" i="77"/>
  <c r="M9" i="77"/>
  <c r="Y12" i="77"/>
  <c r="P31" i="75"/>
  <c r="P30" i="75"/>
  <c r="AI20" i="51"/>
  <c r="T12" i="77"/>
  <c r="P12" i="77"/>
  <c r="AC35" i="54"/>
  <c r="AA34" i="54"/>
  <c r="Y36" i="76"/>
  <c r="AC35" i="76"/>
  <c r="X39" i="54"/>
  <c r="L44" i="85"/>
  <c r="AI31" i="51"/>
  <c r="AD14" i="80"/>
  <c r="L65" i="54"/>
  <c r="Y65" i="54"/>
  <c r="L64" i="52"/>
  <c r="AA39" i="75"/>
  <c r="AC46" i="99"/>
  <c r="AC44" i="99"/>
  <c r="L36" i="81"/>
  <c r="T44" i="61"/>
  <c r="P31" i="76"/>
  <c r="L31" i="76"/>
  <c r="AA9" i="84"/>
  <c r="L22" i="85"/>
  <c r="T11" i="87"/>
  <c r="T14" i="87"/>
  <c r="AC17" i="87"/>
  <c r="X62" i="84"/>
  <c r="X65" i="76"/>
  <c r="AA14" i="1"/>
  <c r="Z41" i="81"/>
  <c r="M41" i="81"/>
  <c r="L95" i="72"/>
  <c r="M22" i="90"/>
  <c r="AD19" i="51"/>
  <c r="Y16" i="77"/>
  <c r="P10" i="77"/>
  <c r="T10" i="77"/>
  <c r="AC11" i="77"/>
  <c r="Y9" i="77"/>
  <c r="M17" i="77"/>
  <c r="C81" i="52"/>
  <c r="L34" i="76"/>
  <c r="Y17" i="76"/>
  <c r="AB28" i="51"/>
  <c r="Y55" i="76"/>
  <c r="L87" i="52"/>
  <c r="AC64" i="52"/>
  <c r="X37" i="1"/>
  <c r="AA40" i="75"/>
  <c r="AA41" i="75"/>
  <c r="T33" i="81"/>
  <c r="Y24" i="97"/>
  <c r="L25" i="97"/>
  <c r="L30" i="1"/>
  <c r="Y11" i="84"/>
  <c r="Z21" i="81"/>
  <c r="M67" i="76"/>
  <c r="Y20" i="76"/>
  <c r="AD20" i="51"/>
  <c r="M16" i="77"/>
  <c r="Y10" i="77"/>
  <c r="AA81" i="52"/>
  <c r="AI29" i="51"/>
  <c r="AB31" i="51"/>
  <c r="T28" i="51"/>
  <c r="L15" i="80"/>
  <c r="AC69" i="92"/>
  <c r="AC26" i="86"/>
  <c r="Y26" i="86"/>
  <c r="AA24" i="86"/>
  <c r="Y22" i="68"/>
  <c r="M9" i="22"/>
  <c r="Y29" i="90"/>
  <c r="L29" i="90"/>
  <c r="Y30" i="90"/>
  <c r="Y62" i="76"/>
  <c r="L55" i="76"/>
  <c r="X30" i="76"/>
  <c r="X32" i="1"/>
  <c r="AD24" i="80"/>
  <c r="AC12" i="84"/>
  <c r="AA14" i="52"/>
  <c r="AB14" i="83"/>
  <c r="T9" i="87"/>
  <c r="AC11" i="87"/>
  <c r="AC10" i="87"/>
  <c r="Z30" i="80"/>
  <c r="L35" i="84"/>
  <c r="AC35" i="84"/>
  <c r="AA35" i="84"/>
  <c r="AA34" i="84"/>
  <c r="L106" i="72"/>
  <c r="T19" i="86"/>
  <c r="L44" i="90"/>
  <c r="Y42" i="76"/>
  <c r="T54" i="84"/>
  <c r="Y30" i="54"/>
  <c r="AA30" i="54"/>
  <c r="AC21" i="1"/>
  <c r="AA19" i="1"/>
  <c r="T52" i="84"/>
  <c r="L15" i="1"/>
  <c r="Y15" i="77"/>
  <c r="AC9" i="77"/>
  <c r="X81" i="52"/>
  <c r="AB35" i="83"/>
  <c r="Z33" i="83"/>
  <c r="L56" i="68"/>
  <c r="Y10" i="52"/>
  <c r="Y52" i="90"/>
  <c r="L57" i="61"/>
  <c r="AC67" i="92"/>
  <c r="Y67" i="92"/>
  <c r="AC64" i="92"/>
  <c r="T54" i="54"/>
  <c r="AC54" i="54"/>
  <c r="Y41" i="86"/>
  <c r="T40" i="86"/>
  <c r="AC40" i="86"/>
  <c r="L42" i="86"/>
  <c r="Y66" i="52"/>
  <c r="AC42" i="75"/>
  <c r="X25" i="97"/>
  <c r="T24" i="97"/>
  <c r="AC44" i="61"/>
  <c r="L55" i="22"/>
  <c r="M29" i="76"/>
  <c r="L44" i="84"/>
  <c r="L46" i="84"/>
  <c r="AC70" i="76"/>
  <c r="AD23" i="80"/>
  <c r="AA12" i="84"/>
  <c r="L11" i="84"/>
  <c r="P51" i="1"/>
  <c r="T17" i="52"/>
  <c r="AD10" i="80"/>
  <c r="AC14" i="84"/>
  <c r="AA52" i="72"/>
  <c r="AC50" i="72"/>
  <c r="T49" i="72"/>
  <c r="T51" i="72"/>
  <c r="L49" i="72"/>
  <c r="AC19" i="85"/>
  <c r="L19" i="85"/>
  <c r="Y20" i="85"/>
  <c r="L12" i="87"/>
  <c r="Z28" i="80"/>
  <c r="L28" i="80"/>
  <c r="AA37" i="84"/>
  <c r="L20" i="86"/>
  <c r="Y44" i="90"/>
  <c r="Y41" i="76"/>
  <c r="AI14" i="81"/>
  <c r="AA50" i="84"/>
  <c r="L20" i="76"/>
  <c r="AB18" i="51"/>
  <c r="AB20" i="51"/>
  <c r="X16" i="77"/>
  <c r="AA71" i="92"/>
  <c r="AA26" i="86"/>
  <c r="AA27" i="86"/>
  <c r="AA25" i="86"/>
  <c r="AC27" i="76"/>
  <c r="AC26" i="76"/>
  <c r="AC66" i="92"/>
  <c r="T67" i="92"/>
  <c r="L26" i="97"/>
  <c r="Y44" i="61"/>
  <c r="L56" i="22"/>
  <c r="M29" i="1"/>
  <c r="Y47" i="84"/>
  <c r="L71" i="76"/>
  <c r="X72" i="76"/>
  <c r="L23" i="80"/>
  <c r="AI25" i="80"/>
  <c r="Y49" i="1"/>
  <c r="AC14" i="52"/>
  <c r="L17" i="52"/>
  <c r="AD9" i="80"/>
  <c r="L51" i="72"/>
  <c r="Y104" i="72"/>
  <c r="L105" i="72"/>
  <c r="L107" i="72"/>
  <c r="AC20" i="86"/>
  <c r="T56" i="84"/>
  <c r="Y32" i="54"/>
  <c r="P10" i="76"/>
  <c r="L20" i="1"/>
  <c r="P20" i="51"/>
  <c r="X10" i="77"/>
  <c r="M10" i="77"/>
  <c r="L10" i="77"/>
  <c r="M12" i="77"/>
  <c r="X12" i="77"/>
  <c r="Y11" i="77"/>
  <c r="AB46" i="51"/>
  <c r="T43" i="51"/>
  <c r="AD43" i="51"/>
  <c r="Y51" i="52"/>
  <c r="L51" i="52"/>
  <c r="AA36" i="76"/>
  <c r="AC37" i="76"/>
  <c r="T9" i="100"/>
  <c r="AD30" i="51"/>
  <c r="AB29" i="51"/>
  <c r="AB30" i="51"/>
  <c r="AD28" i="51"/>
  <c r="AB15" i="80"/>
  <c r="AD16" i="80"/>
  <c r="L35" i="75"/>
  <c r="Y37" i="75"/>
  <c r="L17" i="94"/>
  <c r="T19" i="89"/>
  <c r="Y12" i="54"/>
  <c r="AC12" i="54"/>
  <c r="AA11" i="54"/>
  <c r="Y62" i="54"/>
  <c r="AC72" i="92"/>
  <c r="AC34" i="90"/>
  <c r="AC74" i="61"/>
  <c r="L9" i="22"/>
  <c r="Y12" i="22"/>
  <c r="L25" i="76"/>
  <c r="AA24" i="76"/>
  <c r="L24" i="76"/>
  <c r="Y76" i="76"/>
  <c r="M21" i="83"/>
  <c r="L12" i="75"/>
  <c r="L33" i="83"/>
  <c r="AI36" i="83"/>
  <c r="AB30" i="83"/>
  <c r="L9" i="52"/>
  <c r="AA16" i="92"/>
  <c r="Y50" i="99"/>
  <c r="L66" i="52"/>
  <c r="L47" i="84"/>
  <c r="AD26" i="80"/>
  <c r="T10" i="84"/>
  <c r="M12" i="84"/>
  <c r="M49" i="1"/>
  <c r="AC17" i="52"/>
  <c r="AC15" i="84"/>
  <c r="AA17" i="84"/>
  <c r="AC49" i="72"/>
  <c r="L21" i="81"/>
  <c r="L16" i="87"/>
  <c r="P27" i="84"/>
  <c r="L10" i="86"/>
  <c r="M9" i="86"/>
  <c r="M19" i="76"/>
  <c r="X19" i="90"/>
  <c r="AA11" i="77"/>
  <c r="P11" i="77"/>
  <c r="T11" i="77"/>
  <c r="AA9" i="77"/>
  <c r="L79" i="52"/>
  <c r="M47" i="92"/>
  <c r="L47" i="92"/>
  <c r="L12" i="92"/>
  <c r="M12" i="92"/>
  <c r="Y75" i="52"/>
  <c r="Z34" i="80"/>
  <c r="L74" i="52"/>
  <c r="L39" i="1"/>
  <c r="L19" i="100"/>
  <c r="L12" i="54"/>
  <c r="AA9" i="54"/>
  <c r="Y60" i="54"/>
  <c r="AA17" i="75"/>
  <c r="Y34" i="75"/>
  <c r="AA96" i="52"/>
  <c r="L95" i="52"/>
  <c r="L42" i="1"/>
  <c r="Y22" i="89"/>
  <c r="L23" i="83"/>
  <c r="Y61" i="54"/>
  <c r="Y84" i="54"/>
  <c r="AB9" i="51"/>
  <c r="AD36" i="80"/>
  <c r="AC50" i="54"/>
  <c r="L59" i="54"/>
  <c r="L43" i="83"/>
  <c r="L19" i="68"/>
  <c r="L77" i="61"/>
  <c r="AA10" i="22"/>
  <c r="AC11" i="22"/>
  <c r="AB23" i="51"/>
  <c r="T23" i="51"/>
  <c r="AD23" i="51"/>
  <c r="Z43" i="51"/>
  <c r="L43" i="51"/>
  <c r="L46" i="51"/>
  <c r="Z44" i="51"/>
  <c r="Y27" i="75"/>
  <c r="L24" i="75"/>
  <c r="L26" i="51"/>
  <c r="AD26" i="51"/>
  <c r="L36" i="76"/>
  <c r="Z40" i="51"/>
  <c r="AB34" i="80"/>
  <c r="Y81" i="54"/>
  <c r="AB13" i="80"/>
  <c r="AC65" i="54"/>
  <c r="L34" i="75"/>
  <c r="AC96" i="52"/>
  <c r="L25" i="51"/>
  <c r="AB25" i="51"/>
  <c r="T34" i="76"/>
  <c r="L41" i="51"/>
  <c r="AD35" i="80"/>
  <c r="AA51" i="54"/>
  <c r="AA66" i="54"/>
  <c r="AC64" i="54"/>
  <c r="Y50" i="76"/>
  <c r="AC95" i="52"/>
  <c r="Y42" i="1"/>
  <c r="AB11" i="51"/>
  <c r="AI8" i="83"/>
  <c r="L31" i="52"/>
  <c r="AC34" i="52"/>
  <c r="AC70" i="52"/>
  <c r="AA69" i="52"/>
  <c r="AA70" i="52"/>
  <c r="AC71" i="92"/>
  <c r="AC39" i="54"/>
  <c r="AC24" i="100"/>
  <c r="L24" i="100"/>
  <c r="AC36" i="90"/>
  <c r="AC9" i="75"/>
  <c r="AA10" i="75"/>
  <c r="AA9" i="75"/>
  <c r="Y37" i="54"/>
  <c r="Z26" i="51"/>
  <c r="T49" i="54"/>
  <c r="AC67" i="54"/>
  <c r="Y19" i="68"/>
  <c r="L74" i="61"/>
  <c r="AA9" i="22"/>
  <c r="AA25" i="76"/>
  <c r="T74" i="76"/>
  <c r="Z21" i="83"/>
  <c r="L44" i="51"/>
  <c r="AD24" i="51"/>
  <c r="AD33" i="80"/>
  <c r="AB36" i="80"/>
  <c r="AB33" i="80"/>
  <c r="AD34" i="80"/>
  <c r="AB8" i="51"/>
  <c r="Y44" i="75"/>
  <c r="AC51" i="75"/>
  <c r="AC49" i="75"/>
  <c r="AA26" i="54"/>
  <c r="T14" i="75"/>
  <c r="L75" i="52"/>
  <c r="L35" i="54"/>
  <c r="T33" i="80"/>
  <c r="Z23" i="83"/>
  <c r="L16" i="89"/>
  <c r="L61" i="54"/>
  <c r="T9" i="89"/>
  <c r="L100" i="52"/>
  <c r="AB10" i="51"/>
  <c r="AD11" i="51"/>
  <c r="AI10" i="83"/>
  <c r="L30" i="52"/>
  <c r="Y51" i="75"/>
  <c r="AA35" i="52"/>
  <c r="L36" i="52"/>
  <c r="AA72" i="52"/>
  <c r="AA72" i="92"/>
  <c r="AC25" i="100"/>
  <c r="L26" i="100"/>
  <c r="AC14" i="75"/>
  <c r="Y17" i="75"/>
  <c r="AA16" i="75"/>
  <c r="Y15" i="75"/>
  <c r="Y37" i="90"/>
  <c r="Y35" i="90"/>
  <c r="AC37" i="90"/>
  <c r="L22" i="68"/>
  <c r="AC24" i="76"/>
  <c r="Y59" i="76"/>
  <c r="AA11" i="75"/>
  <c r="L31" i="90"/>
  <c r="AC60" i="76"/>
  <c r="AA26" i="90"/>
  <c r="AC55" i="76"/>
  <c r="AC87" i="52"/>
  <c r="L17" i="92"/>
  <c r="Y44" i="52"/>
  <c r="AA40" i="22"/>
  <c r="AA29" i="76"/>
  <c r="Y30" i="1"/>
  <c r="P45" i="84"/>
  <c r="T45" i="84"/>
  <c r="L56" i="1"/>
  <c r="Y31" i="1"/>
  <c r="T26" i="80"/>
  <c r="P26" i="80"/>
  <c r="X52" i="1"/>
  <c r="M52" i="1"/>
  <c r="X14" i="84"/>
  <c r="M14" i="84"/>
  <c r="X19" i="85"/>
  <c r="M19" i="85"/>
  <c r="X9" i="87"/>
  <c r="M9" i="87"/>
  <c r="T10" i="87"/>
  <c r="P10" i="87"/>
  <c r="M12" i="87"/>
  <c r="X12" i="87"/>
  <c r="M18" i="81"/>
  <c r="Y18" i="81"/>
  <c r="AI28" i="80"/>
  <c r="L36" i="84"/>
  <c r="X105" i="72"/>
  <c r="M105" i="72"/>
  <c r="M104" i="72"/>
  <c r="X104" i="72"/>
  <c r="M45" i="90"/>
  <c r="X45" i="90"/>
  <c r="P17" i="87"/>
  <c r="T17" i="87"/>
  <c r="P24" i="81"/>
  <c r="T24" i="81"/>
  <c r="AC14" i="68"/>
  <c r="X30" i="54"/>
  <c r="M30" i="54"/>
  <c r="T22" i="1"/>
  <c r="P22" i="1"/>
  <c r="AC39" i="97"/>
  <c r="AC42" i="97"/>
  <c r="P40" i="97"/>
  <c r="T40" i="97"/>
  <c r="T67" i="76"/>
  <c r="P67" i="76"/>
  <c r="Y47" i="1"/>
  <c r="AC30" i="54"/>
  <c r="AB23" i="81"/>
  <c r="Z13" i="83"/>
  <c r="X10" i="86"/>
  <c r="M11" i="86"/>
  <c r="X11" i="86"/>
  <c r="AX16" i="41"/>
  <c r="AR16" i="41"/>
  <c r="AJ16" i="41"/>
  <c r="AN16" i="41"/>
  <c r="T59" i="84"/>
  <c r="AA30" i="1"/>
  <c r="AB15" i="83"/>
  <c r="L21" i="76"/>
  <c r="AC31" i="1"/>
  <c r="AB18" i="83"/>
  <c r="M29" i="90"/>
  <c r="AA42" i="52"/>
  <c r="AA22" i="52"/>
  <c r="L84" i="52"/>
  <c r="L50" i="90"/>
  <c r="M25" i="97"/>
  <c r="AA54" i="22"/>
  <c r="AA55" i="22"/>
  <c r="L50" i="22"/>
  <c r="Y49" i="22"/>
  <c r="AA31" i="76"/>
  <c r="AC32" i="76"/>
  <c r="T31" i="1"/>
  <c r="P31" i="1"/>
  <c r="X47" i="84"/>
  <c r="M47" i="84"/>
  <c r="AA56" i="1"/>
  <c r="AC56" i="1"/>
  <c r="X57" i="1"/>
  <c r="M57" i="1"/>
  <c r="Y54" i="1"/>
  <c r="T70" i="76"/>
  <c r="L25" i="80"/>
  <c r="T23" i="80"/>
  <c r="L12" i="84"/>
  <c r="L49" i="1"/>
  <c r="T14" i="52"/>
  <c r="L9" i="80"/>
  <c r="M16" i="84"/>
  <c r="X16" i="84"/>
  <c r="AA51" i="72"/>
  <c r="L50" i="72"/>
  <c r="AC51" i="72"/>
  <c r="P51" i="72"/>
  <c r="P50" i="72"/>
  <c r="T50" i="72"/>
  <c r="AC20" i="85"/>
  <c r="L9" i="87"/>
  <c r="M10" i="87"/>
  <c r="X10" i="87"/>
  <c r="P11" i="87"/>
  <c r="M19" i="81"/>
  <c r="Y19" i="81"/>
  <c r="Z19" i="81"/>
  <c r="M31" i="80"/>
  <c r="Y31" i="80"/>
  <c r="P29" i="80"/>
  <c r="T29" i="80"/>
  <c r="AC37" i="84"/>
  <c r="X36" i="84"/>
  <c r="M36" i="84"/>
  <c r="X107" i="72"/>
  <c r="M107" i="72"/>
  <c r="AA104" i="72"/>
  <c r="X21" i="86"/>
  <c r="M21" i="86"/>
  <c r="T47" i="90"/>
  <c r="P47" i="90"/>
  <c r="X46" i="90"/>
  <c r="M46" i="90"/>
  <c r="AA41" i="76"/>
  <c r="X17" i="87"/>
  <c r="M25" i="81"/>
  <c r="AB25" i="81"/>
  <c r="AD29" i="81"/>
  <c r="M22" i="1"/>
  <c r="X22" i="1"/>
  <c r="X20" i="1"/>
  <c r="M20" i="1"/>
  <c r="P21" i="1"/>
  <c r="T21" i="1"/>
  <c r="T50" i="84"/>
  <c r="P50" i="84"/>
  <c r="M52" i="84"/>
  <c r="AA52" i="84"/>
  <c r="AA76" i="54"/>
  <c r="L26" i="84"/>
  <c r="L29" i="1"/>
  <c r="AA17" i="52"/>
  <c r="T12" i="86"/>
  <c r="P12" i="86"/>
  <c r="M12" i="86"/>
  <c r="X12" i="86"/>
  <c r="AD13" i="83"/>
  <c r="P96" i="72"/>
  <c r="P95" i="72"/>
  <c r="T95" i="72"/>
  <c r="X29" i="76"/>
  <c r="P21" i="76"/>
  <c r="AA72" i="76"/>
  <c r="AD20" i="83"/>
  <c r="T19" i="83"/>
  <c r="AB20" i="83"/>
  <c r="AC32" i="90"/>
  <c r="L25" i="90"/>
  <c r="Y25" i="90"/>
  <c r="AA56" i="76"/>
  <c r="M11" i="52"/>
  <c r="Y49" i="90"/>
  <c r="AA27" i="52"/>
  <c r="Z33" i="81"/>
  <c r="Y25" i="97"/>
  <c r="AA27" i="97"/>
  <c r="AC27" i="97"/>
  <c r="AC46" i="61"/>
  <c r="Y29" i="76"/>
  <c r="T30" i="1"/>
  <c r="P30" i="1"/>
  <c r="M46" i="84"/>
  <c r="X46" i="84"/>
  <c r="AC44" i="84"/>
  <c r="L57" i="1"/>
  <c r="Y55" i="1"/>
  <c r="AC57" i="1"/>
  <c r="X60" i="52"/>
  <c r="Z25" i="80"/>
  <c r="M25" i="80"/>
  <c r="Y25" i="80"/>
  <c r="P11" i="84"/>
  <c r="T11" i="84"/>
  <c r="AC9" i="84"/>
  <c r="AA10" i="84"/>
  <c r="Y52" i="1"/>
  <c r="L52" i="1"/>
  <c r="X15" i="52"/>
  <c r="M15" i="52"/>
  <c r="AA31" i="1"/>
  <c r="AD11" i="80"/>
  <c r="M17" i="84"/>
  <c r="X17" i="84"/>
  <c r="Y15" i="84"/>
  <c r="P15" i="84"/>
  <c r="T15" i="84"/>
  <c r="M51" i="72"/>
  <c r="X51" i="72"/>
  <c r="AA49" i="72"/>
  <c r="M49" i="72"/>
  <c r="X49" i="72"/>
  <c r="X21" i="85"/>
  <c r="M21" i="85"/>
  <c r="Y21" i="85"/>
  <c r="P22" i="85"/>
  <c r="T22" i="85"/>
  <c r="AC22" i="85"/>
  <c r="Y11" i="87"/>
  <c r="M20" i="81"/>
  <c r="Y20" i="81"/>
  <c r="M21" i="81"/>
  <c r="Y21" i="81"/>
  <c r="AB30" i="80"/>
  <c r="T31" i="80"/>
  <c r="P31" i="80"/>
  <c r="L29" i="80"/>
  <c r="M28" i="80"/>
  <c r="Y28" i="80"/>
  <c r="L30" i="80"/>
  <c r="AC36" i="84"/>
  <c r="AA106" i="72"/>
  <c r="P106" i="72"/>
  <c r="T106" i="72"/>
  <c r="Y107" i="72"/>
  <c r="T107" i="72"/>
  <c r="P107" i="72"/>
  <c r="Y22" i="86"/>
  <c r="X20" i="86"/>
  <c r="AC19" i="86"/>
  <c r="M22" i="86"/>
  <c r="X22" i="86"/>
  <c r="Y45" i="90"/>
  <c r="Y39" i="76"/>
  <c r="Y40" i="76"/>
  <c r="X40" i="76"/>
  <c r="M40" i="76"/>
  <c r="L54" i="84"/>
  <c r="X16" i="87"/>
  <c r="M16" i="87"/>
  <c r="M15" i="87"/>
  <c r="L17" i="87"/>
  <c r="L25" i="81"/>
  <c r="Y10" i="98"/>
  <c r="AB29" i="81"/>
  <c r="L28" i="81"/>
  <c r="M31" i="81"/>
  <c r="L30" i="54"/>
  <c r="AC20" i="1"/>
  <c r="L22" i="1"/>
  <c r="AA22" i="1"/>
  <c r="AC41" i="97"/>
  <c r="L39" i="97"/>
  <c r="AA65" i="76"/>
  <c r="P46" i="1"/>
  <c r="T46" i="1"/>
  <c r="Y26" i="84"/>
  <c r="X29" i="1"/>
  <c r="AD15" i="83"/>
  <c r="AA74" i="54"/>
  <c r="T31" i="76"/>
  <c r="Y21" i="92"/>
  <c r="AA47" i="1"/>
  <c r="AB9" i="80"/>
  <c r="AA15" i="52"/>
  <c r="Y97" i="72"/>
  <c r="P20" i="76"/>
  <c r="M21" i="76"/>
  <c r="AA70" i="76"/>
  <c r="AA55" i="76"/>
  <c r="AA54" i="76"/>
  <c r="AI28" i="83"/>
  <c r="T28" i="83"/>
  <c r="L40" i="52"/>
  <c r="Y87" i="52"/>
  <c r="AA56" i="61"/>
  <c r="AA56" i="22"/>
  <c r="Y55" i="22"/>
  <c r="AC30" i="76"/>
  <c r="T30" i="76"/>
  <c r="P30" i="76"/>
  <c r="L30" i="76"/>
  <c r="T32" i="1"/>
  <c r="P32" i="1"/>
  <c r="AA29" i="1"/>
  <c r="P47" i="84"/>
  <c r="T47" i="84"/>
  <c r="AA47" i="84"/>
  <c r="AA44" i="84"/>
  <c r="P55" i="1"/>
  <c r="T55" i="1"/>
  <c r="M23" i="80"/>
  <c r="Y23" i="80"/>
  <c r="Z23" i="80"/>
  <c r="Z26" i="80"/>
  <c r="X9" i="84"/>
  <c r="M9" i="84"/>
  <c r="L9" i="84"/>
  <c r="Z10" i="80"/>
  <c r="Y49" i="72"/>
  <c r="P20" i="85"/>
  <c r="T20" i="85"/>
  <c r="Y22" i="85"/>
  <c r="L20" i="85"/>
  <c r="Y12" i="84"/>
  <c r="M11" i="87"/>
  <c r="X11" i="87"/>
  <c r="L11" i="87"/>
  <c r="Z20" i="81"/>
  <c r="Z18" i="81"/>
  <c r="P21" i="81"/>
  <c r="T21" i="81"/>
  <c r="AD30" i="80"/>
  <c r="Y29" i="80"/>
  <c r="M29" i="80"/>
  <c r="T37" i="84"/>
  <c r="P37" i="84"/>
  <c r="L34" i="84"/>
  <c r="AC106" i="72"/>
  <c r="P105" i="72"/>
  <c r="T105" i="72"/>
  <c r="T104" i="72"/>
  <c r="P20" i="86"/>
  <c r="T20" i="86"/>
  <c r="M19" i="86"/>
  <c r="X19" i="86"/>
  <c r="AC46" i="90"/>
  <c r="AA44" i="90"/>
  <c r="AC42" i="76"/>
  <c r="Y14" i="87"/>
  <c r="Y16" i="87"/>
  <c r="T26" i="81"/>
  <c r="P26" i="81"/>
  <c r="AA22" i="98"/>
  <c r="AA21" i="98"/>
  <c r="AA19" i="98"/>
  <c r="T19" i="98"/>
  <c r="AA20" i="98"/>
  <c r="L21" i="98"/>
  <c r="L30" i="68"/>
  <c r="AD28" i="81"/>
  <c r="M30" i="81"/>
  <c r="X29" i="54"/>
  <c r="M29" i="54"/>
  <c r="Y9" i="59"/>
  <c r="P20" i="1"/>
  <c r="T20" i="1"/>
  <c r="AC22" i="1"/>
  <c r="AA42" i="97"/>
  <c r="Y42" i="97"/>
  <c r="L16" i="81"/>
  <c r="AC51" i="84"/>
  <c r="AA51" i="84"/>
  <c r="L50" i="84"/>
  <c r="AC49" i="84"/>
  <c r="AC74" i="54"/>
  <c r="T16" i="1"/>
  <c r="P16" i="1"/>
  <c r="X17" i="1"/>
  <c r="M17" i="1"/>
  <c r="P41" i="81"/>
  <c r="L69" i="76"/>
  <c r="AB13" i="83"/>
  <c r="AD26" i="81"/>
  <c r="L12" i="86"/>
  <c r="Y47" i="92"/>
  <c r="L44" i="92"/>
  <c r="Y45" i="92"/>
  <c r="AA47" i="92"/>
  <c r="L97" i="72"/>
  <c r="AC56" i="84"/>
  <c r="L10" i="75"/>
  <c r="AC30" i="90"/>
  <c r="L59" i="76"/>
  <c r="L57" i="68"/>
  <c r="L27" i="90"/>
  <c r="Y51" i="90"/>
  <c r="T29" i="76"/>
  <c r="AA46" i="84"/>
  <c r="M44" i="84"/>
  <c r="X44" i="84"/>
  <c r="AC54" i="1"/>
  <c r="T71" i="76"/>
  <c r="P71" i="76"/>
  <c r="AA75" i="54"/>
  <c r="L24" i="80"/>
  <c r="AI23" i="80"/>
  <c r="X11" i="84"/>
  <c r="M11" i="84"/>
  <c r="Y50" i="1"/>
  <c r="M14" i="52"/>
  <c r="X14" i="52"/>
  <c r="M52" i="72"/>
  <c r="X52" i="72"/>
  <c r="Y52" i="72"/>
  <c r="Y51" i="72"/>
  <c r="L52" i="72"/>
  <c r="X22" i="85"/>
  <c r="M22" i="85"/>
  <c r="T12" i="87"/>
  <c r="P12" i="87"/>
  <c r="L19" i="81"/>
  <c r="L18" i="81"/>
  <c r="AI29" i="80"/>
  <c r="AI30" i="80"/>
  <c r="Z29" i="80"/>
  <c r="AB31" i="80"/>
  <c r="M35" i="84"/>
  <c r="X35" i="84"/>
  <c r="T36" i="84"/>
  <c r="P36" i="84"/>
  <c r="M34" i="84"/>
  <c r="X34" i="84"/>
  <c r="Y19" i="86"/>
  <c r="AC44" i="90"/>
  <c r="P45" i="90"/>
  <c r="T45" i="90"/>
  <c r="M41" i="76"/>
  <c r="X41" i="76"/>
  <c r="T57" i="84"/>
  <c r="P57" i="84"/>
  <c r="T16" i="87"/>
  <c r="P16" i="87"/>
  <c r="X15" i="87"/>
  <c r="L45" i="54"/>
  <c r="P31" i="81"/>
  <c r="T31" i="81"/>
  <c r="T28" i="81"/>
  <c r="AD30" i="81"/>
  <c r="T29" i="54"/>
  <c r="Y15" i="59"/>
  <c r="M41" i="97"/>
  <c r="X41" i="97"/>
  <c r="Y39" i="97"/>
  <c r="X40" i="97"/>
  <c r="M40" i="97"/>
  <c r="L49" i="84"/>
  <c r="T49" i="84"/>
  <c r="T64" i="76"/>
  <c r="AA16" i="1"/>
  <c r="C57" i="52"/>
  <c r="Z38" i="81"/>
  <c r="AA61" i="84"/>
  <c r="AC57" i="84"/>
  <c r="Y11" i="86"/>
  <c r="Y95" i="72"/>
  <c r="P97" i="72"/>
  <c r="Y96" i="72"/>
  <c r="L22" i="76"/>
  <c r="AA12" i="75"/>
  <c r="Y10" i="75"/>
  <c r="AC11" i="75"/>
  <c r="Y31" i="90"/>
  <c r="AA61" i="76"/>
  <c r="Y60" i="76"/>
  <c r="L35" i="83"/>
  <c r="Y57" i="68"/>
  <c r="T54" i="76"/>
  <c r="AA32" i="76"/>
  <c r="P46" i="84"/>
  <c r="T46" i="84"/>
  <c r="AA45" i="84"/>
  <c r="AC47" i="84"/>
  <c r="T56" i="1"/>
  <c r="P56" i="1"/>
  <c r="AI26" i="80"/>
  <c r="M24" i="80"/>
  <c r="Y24" i="80"/>
  <c r="AI24" i="80"/>
  <c r="X17" i="52"/>
  <c r="M17" i="52"/>
  <c r="AC77" i="54"/>
  <c r="AB40" i="81"/>
  <c r="M10" i="80"/>
  <c r="P17" i="84"/>
  <c r="T17" i="84"/>
  <c r="X15" i="84"/>
  <c r="M15" i="84"/>
  <c r="P52" i="72"/>
  <c r="T52" i="72"/>
  <c r="AC29" i="1"/>
  <c r="L20" i="81"/>
  <c r="P30" i="80"/>
  <c r="T30" i="80"/>
  <c r="L22" i="86"/>
  <c r="Y20" i="86"/>
  <c r="L19" i="86"/>
  <c r="Y47" i="90"/>
  <c r="M44" i="90"/>
  <c r="X44" i="90"/>
  <c r="X39" i="76"/>
  <c r="M39" i="76"/>
  <c r="X49" i="1"/>
  <c r="AA57" i="84"/>
  <c r="T15" i="87"/>
  <c r="P15" i="87"/>
  <c r="T23" i="81"/>
  <c r="L25" i="98"/>
  <c r="AA27" i="98"/>
  <c r="X21" i="1"/>
  <c r="M21" i="1"/>
  <c r="M39" i="97"/>
  <c r="X39" i="97"/>
  <c r="P41" i="97"/>
  <c r="T41" i="97"/>
  <c r="Y41" i="97"/>
  <c r="T42" i="97"/>
  <c r="P42" i="97"/>
  <c r="AA39" i="97"/>
  <c r="AA40" i="97"/>
  <c r="AA54" i="84"/>
  <c r="M10" i="86"/>
  <c r="X9" i="86"/>
  <c r="Y12" i="92"/>
  <c r="AA12" i="92"/>
  <c r="AC55" i="84"/>
  <c r="AA59" i="84"/>
  <c r="X94" i="72"/>
  <c r="M94" i="72"/>
  <c r="X97" i="72"/>
  <c r="M97" i="72"/>
  <c r="X51" i="1"/>
  <c r="AC31" i="90"/>
  <c r="AC57" i="76"/>
  <c r="L30" i="83"/>
  <c r="AC57" i="54"/>
  <c r="AI35" i="81"/>
  <c r="M32" i="76"/>
  <c r="X32" i="76"/>
  <c r="Y30" i="76"/>
  <c r="Y31" i="76"/>
  <c r="AC29" i="76"/>
  <c r="P32" i="76"/>
  <c r="T32" i="76"/>
  <c r="AC46" i="84"/>
  <c r="AC45" i="84"/>
  <c r="Y56" i="1"/>
  <c r="AA55" i="1"/>
  <c r="AA54" i="1"/>
  <c r="AC71" i="76"/>
  <c r="Z24" i="80"/>
  <c r="Y26" i="80"/>
  <c r="M26" i="80"/>
  <c r="T24" i="80"/>
  <c r="P24" i="80"/>
  <c r="Y9" i="84"/>
  <c r="P12" i="84"/>
  <c r="T14" i="84"/>
  <c r="Y14" i="84"/>
  <c r="Y50" i="72"/>
  <c r="M50" i="72"/>
  <c r="X50" i="72"/>
  <c r="Y19" i="85"/>
  <c r="AA20" i="85"/>
  <c r="AC21" i="85"/>
  <c r="X20" i="85"/>
  <c r="M20" i="85"/>
  <c r="L19" i="54"/>
  <c r="L14" i="52"/>
  <c r="Y9" i="87"/>
  <c r="P19" i="81"/>
  <c r="T19" i="81"/>
  <c r="P20" i="81"/>
  <c r="T20" i="81"/>
  <c r="AI31" i="80"/>
  <c r="Y36" i="84"/>
  <c r="X106" i="72"/>
  <c r="M106" i="72"/>
  <c r="AC107" i="72"/>
  <c r="T22" i="86"/>
  <c r="P22" i="86"/>
  <c r="L21" i="86"/>
  <c r="L47" i="90"/>
  <c r="X42" i="76"/>
  <c r="M42" i="76"/>
  <c r="P42" i="76"/>
  <c r="T25" i="81"/>
  <c r="P25" i="81"/>
  <c r="AD24" i="81"/>
  <c r="M28" i="81"/>
  <c r="P29" i="81"/>
  <c r="T29" i="81"/>
  <c r="Y29" i="54"/>
  <c r="L29" i="54"/>
  <c r="M19" i="1"/>
  <c r="X19" i="1"/>
  <c r="AC19" i="1"/>
  <c r="L21" i="1"/>
  <c r="M42" i="97"/>
  <c r="X42" i="97"/>
  <c r="Y40" i="97"/>
  <c r="L41" i="97"/>
  <c r="M22" i="54"/>
  <c r="X27" i="84"/>
  <c r="L11" i="86"/>
  <c r="AB11" i="80"/>
  <c r="AC59" i="84"/>
  <c r="AA60" i="84"/>
  <c r="AC61" i="84"/>
  <c r="X20" i="76"/>
  <c r="M20" i="76"/>
  <c r="Y22" i="76"/>
  <c r="AC46" i="52"/>
  <c r="Y25" i="52"/>
  <c r="L66" i="92"/>
  <c r="Y27" i="97"/>
  <c r="AA24" i="97"/>
  <c r="L24" i="97"/>
  <c r="L45" i="61"/>
  <c r="T54" i="22"/>
  <c r="AC57" i="22"/>
  <c r="L29" i="76"/>
  <c r="M30" i="76"/>
  <c r="T29" i="1"/>
  <c r="X45" i="84"/>
  <c r="M45" i="84"/>
  <c r="X54" i="1"/>
  <c r="M54" i="1"/>
  <c r="AC55" i="1"/>
  <c r="X56" i="1"/>
  <c r="M56" i="1"/>
  <c r="AA57" i="1"/>
  <c r="X55" i="1"/>
  <c r="M55" i="1"/>
  <c r="T57" i="1"/>
  <c r="P57" i="1"/>
  <c r="AC69" i="76"/>
  <c r="P25" i="80"/>
  <c r="T25" i="80"/>
  <c r="AB24" i="80"/>
  <c r="AC10" i="84"/>
  <c r="AA11" i="84"/>
  <c r="L50" i="1"/>
  <c r="P50" i="1"/>
  <c r="P52" i="1"/>
  <c r="AA16" i="52"/>
  <c r="AC15" i="52"/>
  <c r="P15" i="52"/>
  <c r="T15" i="52"/>
  <c r="C16" i="52"/>
  <c r="T9" i="80"/>
  <c r="T16" i="84"/>
  <c r="P16" i="84"/>
  <c r="L14" i="84"/>
  <c r="L16" i="84"/>
  <c r="AA16" i="84"/>
  <c r="P21" i="85"/>
  <c r="T21" i="85"/>
  <c r="AA19" i="85"/>
  <c r="AA22" i="85"/>
  <c r="T19" i="85"/>
  <c r="X66" i="76"/>
  <c r="AB8" i="80"/>
  <c r="Y12" i="87"/>
  <c r="AI18" i="81"/>
  <c r="AD18" i="81"/>
  <c r="AI21" i="81"/>
  <c r="AA20" i="96"/>
  <c r="AC22" i="96"/>
  <c r="AB29" i="80"/>
  <c r="AB28" i="80"/>
  <c r="Y30" i="80"/>
  <c r="M30" i="80"/>
  <c r="Y37" i="84"/>
  <c r="L37" i="84"/>
  <c r="AC34" i="84"/>
  <c r="P35" i="84"/>
  <c r="T35" i="84"/>
  <c r="T34" i="84"/>
  <c r="M37" i="84"/>
  <c r="X37" i="84"/>
  <c r="Y106" i="72"/>
  <c r="AC105" i="72"/>
  <c r="T21" i="86"/>
  <c r="P21" i="86"/>
  <c r="M47" i="90"/>
  <c r="X47" i="90"/>
  <c r="AA45" i="90"/>
  <c r="P46" i="90"/>
  <c r="T46" i="90"/>
  <c r="AC45" i="90"/>
  <c r="T41" i="76"/>
  <c r="L40" i="76"/>
  <c r="M17" i="87"/>
  <c r="X14" i="87"/>
  <c r="M14" i="87"/>
  <c r="Y44" i="54"/>
  <c r="T30" i="81"/>
  <c r="P30" i="81"/>
  <c r="AB30" i="81"/>
  <c r="Y21" i="54"/>
  <c r="AA21" i="1"/>
  <c r="Y20" i="1"/>
  <c r="AC40" i="97"/>
  <c r="AA41" i="97"/>
  <c r="T39" i="97"/>
  <c r="Y49" i="84"/>
  <c r="AC52" i="84"/>
  <c r="M50" i="84"/>
  <c r="T45" i="1"/>
  <c r="P45" i="1"/>
  <c r="AC47" i="1"/>
  <c r="Y75" i="54"/>
  <c r="L41" i="81"/>
  <c r="Y12" i="86"/>
  <c r="P11" i="86"/>
  <c r="T11" i="86"/>
  <c r="P10" i="86"/>
  <c r="T9" i="86"/>
  <c r="Y10" i="80"/>
  <c r="M96" i="72"/>
  <c r="X96" i="72"/>
  <c r="AA32" i="1"/>
  <c r="AA77" i="52"/>
  <c r="AC75" i="52"/>
  <c r="T44" i="76"/>
  <c r="Y44" i="76"/>
  <c r="AA79" i="76"/>
  <c r="AI26" i="51"/>
  <c r="Y37" i="76"/>
  <c r="AD40" i="51"/>
  <c r="AB40" i="51"/>
  <c r="AA15" i="76"/>
  <c r="AC47" i="85"/>
  <c r="Y82" i="54"/>
  <c r="L12" i="100"/>
  <c r="Y10" i="100"/>
  <c r="L66" i="54"/>
  <c r="AC16" i="94"/>
  <c r="Y17" i="94"/>
  <c r="AA9" i="1"/>
  <c r="AC12" i="1"/>
  <c r="AA20" i="100"/>
  <c r="L19" i="89"/>
  <c r="Y17" i="89"/>
  <c r="AA15" i="89"/>
  <c r="AA60" i="54"/>
  <c r="L45" i="83"/>
  <c r="Y99" i="52"/>
  <c r="Y86" i="54"/>
  <c r="AA87" i="54"/>
  <c r="AA84" i="54"/>
  <c r="T84" i="54"/>
  <c r="AI9" i="51"/>
  <c r="Z9" i="83"/>
  <c r="Y46" i="75"/>
  <c r="Y52" i="75"/>
  <c r="AC25" i="54"/>
  <c r="L25" i="54"/>
  <c r="T34" i="52"/>
  <c r="AC36" i="52"/>
  <c r="AC69" i="52"/>
  <c r="T69" i="92"/>
  <c r="X70" i="92"/>
  <c r="M70" i="92"/>
  <c r="AA9" i="97"/>
  <c r="AC24" i="86"/>
  <c r="AC27" i="86"/>
  <c r="C26" i="100"/>
  <c r="X14" i="75"/>
  <c r="M14" i="75"/>
  <c r="T36" i="90"/>
  <c r="P36" i="90"/>
  <c r="P21" i="68"/>
  <c r="T21" i="68"/>
  <c r="T19" i="68"/>
  <c r="Y75" i="61"/>
  <c r="X76" i="61"/>
  <c r="M76" i="61"/>
  <c r="AC9" i="22"/>
  <c r="X12" i="22"/>
  <c r="M12" i="22"/>
  <c r="X27" i="76"/>
  <c r="M27" i="76"/>
  <c r="P27" i="76"/>
  <c r="T27" i="76"/>
  <c r="P77" i="76"/>
  <c r="T77" i="76"/>
  <c r="L77" i="76"/>
  <c r="L21" i="83"/>
  <c r="M9" i="75"/>
  <c r="X9" i="75"/>
  <c r="P12" i="75"/>
  <c r="T12" i="75"/>
  <c r="T10" i="75"/>
  <c r="P10" i="75"/>
  <c r="P31" i="90"/>
  <c r="T30" i="90"/>
  <c r="P30" i="90"/>
  <c r="X32" i="90"/>
  <c r="M32" i="90"/>
  <c r="T59" i="76"/>
  <c r="AA59" i="76"/>
  <c r="AB36" i="83"/>
  <c r="AC57" i="68"/>
  <c r="Y24" i="90"/>
  <c r="L57" i="76"/>
  <c r="L100" i="61"/>
  <c r="Y99" i="61"/>
  <c r="P15" i="90"/>
  <c r="M22" i="52"/>
  <c r="X22" i="52"/>
  <c r="X10" i="52"/>
  <c r="M10" i="52"/>
  <c r="M86" i="52"/>
  <c r="X86" i="52"/>
  <c r="T51" i="90"/>
  <c r="P51" i="90"/>
  <c r="X49" i="90"/>
  <c r="M49" i="90"/>
  <c r="AA51" i="90"/>
  <c r="AA52" i="90"/>
  <c r="M16" i="92"/>
  <c r="L72" i="54"/>
  <c r="AC44" i="52"/>
  <c r="AC45" i="52"/>
  <c r="P25" i="52"/>
  <c r="T25" i="52"/>
  <c r="C26" i="52"/>
  <c r="X49" i="99"/>
  <c r="M49" i="99"/>
  <c r="AB19" i="83"/>
  <c r="M55" i="61"/>
  <c r="X55" i="61"/>
  <c r="AA54" i="61"/>
  <c r="X67" i="92"/>
  <c r="M67" i="92"/>
  <c r="Y54" i="54"/>
  <c r="X54" i="54"/>
  <c r="M54" i="54"/>
  <c r="X42" i="86"/>
  <c r="M42" i="86"/>
  <c r="T41" i="86"/>
  <c r="P41" i="86"/>
  <c r="M67" i="52"/>
  <c r="X67" i="52"/>
  <c r="AC65" i="52"/>
  <c r="Y64" i="52"/>
  <c r="M39" i="75"/>
  <c r="X39" i="75"/>
  <c r="AC24" i="92"/>
  <c r="T36" i="81"/>
  <c r="P36" i="81"/>
  <c r="AA40" i="54"/>
  <c r="T46" i="61"/>
  <c r="P46" i="61"/>
  <c r="P56" i="22"/>
  <c r="T56" i="22"/>
  <c r="L30" i="51"/>
  <c r="AA50" i="76"/>
  <c r="Y70" i="92"/>
  <c r="AA20" i="97"/>
  <c r="P27" i="86"/>
  <c r="T27" i="86"/>
  <c r="M24" i="86"/>
  <c r="X24" i="86"/>
  <c r="L27" i="95"/>
  <c r="X25" i="100"/>
  <c r="M25" i="100"/>
  <c r="T17" i="75"/>
  <c r="P17" i="75"/>
  <c r="X34" i="90"/>
  <c r="M34" i="90"/>
  <c r="X21" i="68"/>
  <c r="M21" i="68"/>
  <c r="X19" i="68"/>
  <c r="M19" i="68"/>
  <c r="X75" i="61"/>
  <c r="M75" i="61"/>
  <c r="M74" i="61"/>
  <c r="X74" i="61"/>
  <c r="Y45" i="22"/>
  <c r="AA44" i="22"/>
  <c r="P26" i="76"/>
  <c r="T26" i="76"/>
  <c r="T75" i="76"/>
  <c r="P75" i="76"/>
  <c r="P20" i="83"/>
  <c r="T20" i="83"/>
  <c r="X11" i="75"/>
  <c r="M11" i="75"/>
  <c r="M60" i="76"/>
  <c r="X60" i="76"/>
  <c r="P36" i="83"/>
  <c r="T36" i="83"/>
  <c r="Y34" i="83"/>
  <c r="M34" i="83"/>
  <c r="T34" i="83"/>
  <c r="P34" i="83"/>
  <c r="AD36" i="83"/>
  <c r="P35" i="83"/>
  <c r="T35" i="83"/>
  <c r="AC40" i="54"/>
  <c r="AA40" i="61"/>
  <c r="AA42" i="61"/>
  <c r="AA41" i="61"/>
  <c r="Y39" i="61"/>
  <c r="Y42" i="61"/>
  <c r="AA57" i="68"/>
  <c r="T54" i="68"/>
  <c r="T27" i="90"/>
  <c r="P27" i="90"/>
  <c r="M24" i="90"/>
  <c r="X24" i="90"/>
  <c r="T25" i="90"/>
  <c r="P25" i="90"/>
  <c r="X57" i="76"/>
  <c r="M57" i="76"/>
  <c r="T57" i="76"/>
  <c r="P57" i="76"/>
  <c r="P30" i="83"/>
  <c r="T30" i="83"/>
  <c r="AC42" i="54"/>
  <c r="X41" i="52"/>
  <c r="M41" i="52"/>
  <c r="Y16" i="90"/>
  <c r="AA17" i="90"/>
  <c r="T22" i="52"/>
  <c r="P22" i="52"/>
  <c r="AC19" i="52"/>
  <c r="AC86" i="52"/>
  <c r="M52" i="90"/>
  <c r="X52" i="90"/>
  <c r="AC50" i="90"/>
  <c r="AC52" i="90"/>
  <c r="Y16" i="92"/>
  <c r="X47" i="52"/>
  <c r="M47" i="52"/>
  <c r="AA46" i="52"/>
  <c r="X27" i="52"/>
  <c r="M27" i="52"/>
  <c r="M26" i="52"/>
  <c r="X26" i="52"/>
  <c r="X52" i="99"/>
  <c r="M52" i="99"/>
  <c r="P56" i="61"/>
  <c r="T56" i="61"/>
  <c r="M57" i="61"/>
  <c r="M66" i="92"/>
  <c r="X66" i="92"/>
  <c r="M57" i="54"/>
  <c r="X57" i="54"/>
  <c r="T39" i="86"/>
  <c r="AA40" i="86"/>
  <c r="L41" i="86"/>
  <c r="AC41" i="86"/>
  <c r="C66" i="52"/>
  <c r="P66" i="52"/>
  <c r="T66" i="52"/>
  <c r="L65" i="52"/>
  <c r="T35" i="1"/>
  <c r="P35" i="1"/>
  <c r="T36" i="1"/>
  <c r="P36" i="1"/>
  <c r="P42" i="75"/>
  <c r="T42" i="75"/>
  <c r="L60" i="92"/>
  <c r="AA42" i="54"/>
  <c r="M27" i="97"/>
  <c r="X27" i="97"/>
  <c r="L37" i="54"/>
  <c r="AD25" i="51"/>
  <c r="L50" i="52"/>
  <c r="Z41" i="51"/>
  <c r="AA50" i="54"/>
  <c r="Z14" i="80"/>
  <c r="Y96" i="52"/>
  <c r="AA16" i="94"/>
  <c r="AC9" i="89"/>
  <c r="AA12" i="89"/>
  <c r="L24" i="54"/>
  <c r="L27" i="54"/>
  <c r="P70" i="92"/>
  <c r="T70" i="92"/>
  <c r="L26" i="86"/>
  <c r="P25" i="86"/>
  <c r="T25" i="86"/>
  <c r="Y24" i="86"/>
  <c r="C62" i="52"/>
  <c r="X15" i="75"/>
  <c r="M15" i="75"/>
  <c r="T15" i="75"/>
  <c r="P15" i="75"/>
  <c r="L14" i="75"/>
  <c r="Y16" i="75"/>
  <c r="AC17" i="75"/>
  <c r="Y34" i="90"/>
  <c r="L35" i="90"/>
  <c r="T74" i="61"/>
  <c r="T75" i="61"/>
  <c r="P75" i="61"/>
  <c r="AC10" i="22"/>
  <c r="P25" i="76"/>
  <c r="T25" i="76"/>
  <c r="AA27" i="76"/>
  <c r="AA75" i="76"/>
  <c r="AC76" i="76"/>
  <c r="L74" i="76"/>
  <c r="AA86" i="61"/>
  <c r="T39" i="99"/>
  <c r="T21" i="83"/>
  <c r="P21" i="83"/>
  <c r="AI19" i="83"/>
  <c r="Y11" i="75"/>
  <c r="T11" i="75"/>
  <c r="P11" i="75"/>
  <c r="Y32" i="90"/>
  <c r="AC29" i="90"/>
  <c r="P62" i="76"/>
  <c r="T62" i="76"/>
  <c r="AC59" i="76"/>
  <c r="AI35" i="83"/>
  <c r="Z35" i="83"/>
  <c r="Z36" i="83"/>
  <c r="L55" i="68"/>
  <c r="M56" i="68"/>
  <c r="X56" i="68"/>
  <c r="X57" i="68"/>
  <c r="M57" i="68"/>
  <c r="Y27" i="90"/>
  <c r="M55" i="76"/>
  <c r="X55" i="76"/>
  <c r="AC56" i="76"/>
  <c r="P55" i="76"/>
  <c r="T55" i="76"/>
  <c r="Y31" i="83"/>
  <c r="M31" i="83"/>
  <c r="Z31" i="83"/>
  <c r="AI31" i="83"/>
  <c r="P42" i="52"/>
  <c r="T42" i="52"/>
  <c r="AC42" i="52"/>
  <c r="AC39" i="52"/>
  <c r="C41" i="52"/>
  <c r="L39" i="52"/>
  <c r="Y15" i="90"/>
  <c r="L14" i="90"/>
  <c r="AA20" i="52"/>
  <c r="L19" i="52"/>
  <c r="Y22" i="52"/>
  <c r="C21" i="52"/>
  <c r="AC21" i="52"/>
  <c r="T10" i="52"/>
  <c r="P10" i="52"/>
  <c r="X12" i="52"/>
  <c r="M12" i="52"/>
  <c r="C11" i="52"/>
  <c r="P12" i="52"/>
  <c r="T12" i="52"/>
  <c r="M9" i="52"/>
  <c r="Y86" i="52"/>
  <c r="L86" i="52"/>
  <c r="C86" i="52"/>
  <c r="P86" i="52"/>
  <c r="T86" i="52"/>
  <c r="T85" i="52"/>
  <c r="P85" i="52"/>
  <c r="AC49" i="90"/>
  <c r="AC51" i="90"/>
  <c r="T49" i="90"/>
  <c r="M45" i="52"/>
  <c r="X45" i="52"/>
  <c r="Y45" i="52"/>
  <c r="AA45" i="52"/>
  <c r="P45" i="52"/>
  <c r="T45" i="52"/>
  <c r="L24" i="52"/>
  <c r="Y26" i="52"/>
  <c r="Y51" i="99"/>
  <c r="AC50" i="99"/>
  <c r="T65" i="92"/>
  <c r="P65" i="92"/>
  <c r="Y56" i="54"/>
  <c r="AC55" i="54"/>
  <c r="AC39" i="86"/>
  <c r="AC42" i="86"/>
  <c r="M35" i="1"/>
  <c r="AA36" i="1"/>
  <c r="X36" i="1"/>
  <c r="X40" i="75"/>
  <c r="M40" i="75"/>
  <c r="Y39" i="75"/>
  <c r="AA42" i="75"/>
  <c r="AC41" i="75"/>
  <c r="AC47" i="99"/>
  <c r="Z36" i="81"/>
  <c r="Y24" i="81"/>
  <c r="AI24" i="81"/>
  <c r="Z35" i="81"/>
  <c r="AI36" i="81"/>
  <c r="Y26" i="81"/>
  <c r="AI26" i="81"/>
  <c r="P47" i="61"/>
  <c r="T47" i="61"/>
  <c r="X57" i="22"/>
  <c r="M57" i="22"/>
  <c r="AA57" i="22"/>
  <c r="AC54" i="22"/>
  <c r="AC74" i="52"/>
  <c r="AA47" i="76"/>
  <c r="AC47" i="76"/>
  <c r="Y80" i="76"/>
  <c r="L37" i="76"/>
  <c r="AD39" i="51"/>
  <c r="AI41" i="51"/>
  <c r="L82" i="54"/>
  <c r="AA11" i="100"/>
  <c r="AA9" i="100"/>
  <c r="T64" i="54"/>
  <c r="T49" i="76"/>
  <c r="AC51" i="76"/>
  <c r="Y52" i="76"/>
  <c r="AA51" i="76"/>
  <c r="T14" i="94"/>
  <c r="AC15" i="94"/>
  <c r="AA14" i="94"/>
  <c r="AA17" i="94"/>
  <c r="L11" i="54"/>
  <c r="X72" i="92"/>
  <c r="M72" i="92"/>
  <c r="P71" i="92"/>
  <c r="T71" i="92"/>
  <c r="Y72" i="92"/>
  <c r="L27" i="86"/>
  <c r="P26" i="100"/>
  <c r="T26" i="100"/>
  <c r="T16" i="75"/>
  <c r="P16" i="75"/>
  <c r="M36" i="90"/>
  <c r="X36" i="90"/>
  <c r="M37" i="90"/>
  <c r="X37" i="90"/>
  <c r="AC22" i="68"/>
  <c r="M20" i="68"/>
  <c r="X20" i="68"/>
  <c r="AA21" i="68"/>
  <c r="AC76" i="61"/>
  <c r="L75" i="61"/>
  <c r="AA77" i="61"/>
  <c r="AA75" i="61"/>
  <c r="T10" i="22"/>
  <c r="P10" i="22"/>
  <c r="M10" i="22"/>
  <c r="AA11" i="22"/>
  <c r="Y24" i="76"/>
  <c r="Y25" i="76"/>
  <c r="AC75" i="76"/>
  <c r="Y77" i="76"/>
  <c r="AC77" i="76"/>
  <c r="M74" i="76"/>
  <c r="X74" i="76"/>
  <c r="L71" i="61"/>
  <c r="Y71" i="61"/>
  <c r="L20" i="83"/>
  <c r="M12" i="75"/>
  <c r="X12" i="75"/>
  <c r="Y12" i="75"/>
  <c r="P60" i="76"/>
  <c r="T60" i="76"/>
  <c r="AA62" i="76"/>
  <c r="AC61" i="76"/>
  <c r="Y35" i="83"/>
  <c r="M35" i="83"/>
  <c r="Z34" i="83"/>
  <c r="AD33" i="83"/>
  <c r="T33" i="83"/>
  <c r="AD34" i="83"/>
  <c r="M54" i="68"/>
  <c r="X54" i="68"/>
  <c r="AC54" i="68"/>
  <c r="X27" i="90"/>
  <c r="M27" i="90"/>
  <c r="X25" i="90"/>
  <c r="M25" i="90"/>
  <c r="AA25" i="90"/>
  <c r="L54" i="76"/>
  <c r="AA57" i="76"/>
  <c r="Z28" i="83"/>
  <c r="P31" i="83"/>
  <c r="T31" i="83"/>
  <c r="AD21" i="83"/>
  <c r="M40" i="52"/>
  <c r="X40" i="52"/>
  <c r="X42" i="52"/>
  <c r="M42" i="52"/>
  <c r="L42" i="52"/>
  <c r="P17" i="90"/>
  <c r="Y19" i="52"/>
  <c r="AA21" i="52"/>
  <c r="M21" i="52"/>
  <c r="X21" i="52"/>
  <c r="AC20" i="52"/>
  <c r="AA19" i="52"/>
  <c r="X9" i="52"/>
  <c r="Y9" i="52"/>
  <c r="T11" i="52"/>
  <c r="P11" i="52"/>
  <c r="T87" i="52"/>
  <c r="P87" i="52"/>
  <c r="AC84" i="52"/>
  <c r="L49" i="90"/>
  <c r="T14" i="92"/>
  <c r="L47" i="52"/>
  <c r="T47" i="52"/>
  <c r="P47" i="52"/>
  <c r="L46" i="52"/>
  <c r="T26" i="52"/>
  <c r="P26" i="52"/>
  <c r="L26" i="52"/>
  <c r="X24" i="52"/>
  <c r="M24" i="52"/>
  <c r="M25" i="52"/>
  <c r="X25" i="52"/>
  <c r="T52" i="99"/>
  <c r="P52" i="99"/>
  <c r="L51" i="99"/>
  <c r="M51" i="99"/>
  <c r="X51" i="99"/>
  <c r="X50" i="99"/>
  <c r="M50" i="99"/>
  <c r="M54" i="61"/>
  <c r="X54" i="61"/>
  <c r="T55" i="61"/>
  <c r="P55" i="61"/>
  <c r="X64" i="92"/>
  <c r="M64" i="92"/>
  <c r="Y66" i="92"/>
  <c r="AA65" i="92"/>
  <c r="Y55" i="54"/>
  <c r="L56" i="54"/>
  <c r="AA55" i="54"/>
  <c r="L40" i="86"/>
  <c r="X39" i="86"/>
  <c r="M39" i="86"/>
  <c r="X66" i="52"/>
  <c r="M66" i="52"/>
  <c r="AC67" i="52"/>
  <c r="L35" i="1"/>
  <c r="Y34" i="1"/>
  <c r="Y40" i="75"/>
  <c r="Y42" i="75"/>
  <c r="L42" i="75"/>
  <c r="AW21" i="74"/>
  <c r="AI21" i="74"/>
  <c r="AQ21" i="74"/>
  <c r="AM21" i="74"/>
  <c r="P47" i="99"/>
  <c r="T47" i="99"/>
  <c r="M45" i="99"/>
  <c r="X45" i="99"/>
  <c r="M36" i="81"/>
  <c r="Y36" i="81"/>
  <c r="M47" i="61"/>
  <c r="Y46" i="61"/>
  <c r="Y56" i="22"/>
  <c r="L54" i="22"/>
  <c r="AC46" i="76"/>
  <c r="L46" i="76"/>
  <c r="L80" i="76"/>
  <c r="L26" i="99"/>
  <c r="AA49" i="54"/>
  <c r="AA52" i="54"/>
  <c r="AC52" i="54"/>
  <c r="AC51" i="54"/>
  <c r="AD13" i="80"/>
  <c r="Y41" i="1"/>
  <c r="L15" i="94"/>
  <c r="AA15" i="94"/>
  <c r="L11" i="1"/>
  <c r="AA21" i="89"/>
  <c r="L62" i="54"/>
  <c r="L9" i="89"/>
  <c r="AI11" i="51"/>
  <c r="Y47" i="75"/>
  <c r="AA31" i="52"/>
  <c r="Y90" i="52"/>
  <c r="AC31" i="61"/>
  <c r="AC32" i="61"/>
  <c r="Y31" i="61"/>
  <c r="AA32" i="61"/>
  <c r="P72" i="92"/>
  <c r="T72" i="92"/>
  <c r="M69" i="92"/>
  <c r="X69" i="92"/>
  <c r="X71" i="92"/>
  <c r="M71" i="92"/>
  <c r="Y25" i="86"/>
  <c r="X25" i="86"/>
  <c r="P26" i="86"/>
  <c r="T26" i="86"/>
  <c r="Y27" i="86"/>
  <c r="AC25" i="86"/>
  <c r="Y27" i="100"/>
  <c r="Y24" i="100"/>
  <c r="AC27" i="100"/>
  <c r="AC26" i="100"/>
  <c r="AC15" i="75"/>
  <c r="L16" i="75"/>
  <c r="L17" i="75"/>
  <c r="L37" i="90"/>
  <c r="X35" i="90"/>
  <c r="M35" i="90"/>
  <c r="T35" i="90"/>
  <c r="P35" i="90"/>
  <c r="AA19" i="68"/>
  <c r="Y21" i="68"/>
  <c r="AA22" i="68"/>
  <c r="X9" i="22"/>
  <c r="T12" i="22"/>
  <c r="P12" i="22"/>
  <c r="Y9" i="22"/>
  <c r="Y27" i="22"/>
  <c r="AC24" i="22"/>
  <c r="AA26" i="76"/>
  <c r="AC25" i="76"/>
  <c r="M75" i="76"/>
  <c r="X75" i="76"/>
  <c r="M76" i="76"/>
  <c r="X76" i="76"/>
  <c r="AA76" i="76"/>
  <c r="AC11" i="99"/>
  <c r="AA12" i="99"/>
  <c r="L18" i="83"/>
  <c r="X10" i="75"/>
  <c r="M10" i="75"/>
  <c r="AC10" i="75"/>
  <c r="L61" i="76"/>
  <c r="L60" i="76"/>
  <c r="T61" i="76"/>
  <c r="P61" i="76"/>
  <c r="AD35" i="83"/>
  <c r="L36" i="83"/>
  <c r="AC56" i="68"/>
  <c r="P55" i="68"/>
  <c r="T55" i="68"/>
  <c r="X55" i="68"/>
  <c r="M55" i="68"/>
  <c r="Y54" i="68"/>
  <c r="P56" i="68"/>
  <c r="T56" i="68"/>
  <c r="L54" i="68"/>
  <c r="T24" i="90"/>
  <c r="AA24" i="90"/>
  <c r="M56" i="76"/>
  <c r="X56" i="76"/>
  <c r="Y54" i="76"/>
  <c r="Y56" i="76"/>
  <c r="AC54" i="76"/>
  <c r="L28" i="83"/>
  <c r="L31" i="83"/>
  <c r="AB29" i="83"/>
  <c r="Y42" i="52"/>
  <c r="T39" i="52"/>
  <c r="L41" i="52"/>
  <c r="X14" i="90"/>
  <c r="M14" i="90"/>
  <c r="X15" i="90"/>
  <c r="M15" i="90"/>
  <c r="L16" i="90"/>
  <c r="AA16" i="90"/>
  <c r="L22" i="52"/>
  <c r="P21" i="52"/>
  <c r="T21" i="52"/>
  <c r="Y21" i="52"/>
  <c r="L20" i="52"/>
  <c r="Y20" i="52"/>
  <c r="AA12" i="52"/>
  <c r="T9" i="52"/>
  <c r="L11" i="52"/>
  <c r="M84" i="52"/>
  <c r="X84" i="52"/>
  <c r="AA39" i="54"/>
  <c r="P50" i="90"/>
  <c r="T50" i="90"/>
  <c r="P52" i="90"/>
  <c r="T52" i="90"/>
  <c r="AA50" i="90"/>
  <c r="Y17" i="92"/>
  <c r="P16" i="92"/>
  <c r="T16" i="92"/>
  <c r="Y69" i="54"/>
  <c r="L44" i="52"/>
  <c r="AA44" i="52"/>
  <c r="L27" i="52"/>
  <c r="Y27" i="52"/>
  <c r="L52" i="99"/>
  <c r="AC56" i="61"/>
  <c r="AA57" i="61"/>
  <c r="AC65" i="92"/>
  <c r="AC56" i="54"/>
  <c r="AA56" i="54"/>
  <c r="Y57" i="54"/>
  <c r="Y39" i="86"/>
  <c r="M40" i="86"/>
  <c r="X40" i="86"/>
  <c r="Y42" i="86"/>
  <c r="AA64" i="52"/>
  <c r="T64" i="52"/>
  <c r="X64" i="52"/>
  <c r="M64" i="52"/>
  <c r="T34" i="1"/>
  <c r="M42" i="75"/>
  <c r="X42" i="75"/>
  <c r="X41" i="75"/>
  <c r="M41" i="75"/>
  <c r="L40" i="75"/>
  <c r="L39" i="75"/>
  <c r="AC45" i="99"/>
  <c r="Y46" i="99"/>
  <c r="X47" i="99"/>
  <c r="M47" i="99"/>
  <c r="M46" i="99"/>
  <c r="X46" i="99"/>
  <c r="AI25" i="81"/>
  <c r="Y25" i="81"/>
  <c r="AB33" i="81"/>
  <c r="AI33" i="81"/>
  <c r="T26" i="97"/>
  <c r="P26" i="97"/>
  <c r="P27" i="97"/>
  <c r="T27" i="97"/>
  <c r="AC25" i="97"/>
  <c r="AA25" i="97"/>
  <c r="X46" i="61"/>
  <c r="M46" i="61"/>
  <c r="AA46" i="61"/>
  <c r="AC56" i="22"/>
  <c r="Y24" i="54"/>
  <c r="Y36" i="52"/>
  <c r="AC35" i="52"/>
  <c r="L69" i="92"/>
  <c r="AC70" i="92"/>
  <c r="X26" i="86"/>
  <c r="M26" i="86"/>
  <c r="T24" i="86"/>
  <c r="L17" i="95"/>
  <c r="M24" i="100"/>
  <c r="X24" i="100"/>
  <c r="X16" i="75"/>
  <c r="M16" i="75"/>
  <c r="L36" i="90"/>
  <c r="AA20" i="68"/>
  <c r="M22" i="68"/>
  <c r="X22" i="68"/>
  <c r="AC75" i="61"/>
  <c r="Y77" i="61"/>
  <c r="X77" i="61"/>
  <c r="M77" i="61"/>
  <c r="AA76" i="61"/>
  <c r="AC29" i="22"/>
  <c r="T24" i="76"/>
  <c r="X25" i="76"/>
  <c r="M25" i="76"/>
  <c r="M24" i="76"/>
  <c r="X24" i="76"/>
  <c r="X26" i="76"/>
  <c r="M26" i="76"/>
  <c r="P76" i="76"/>
  <c r="T76" i="76"/>
  <c r="AA77" i="76"/>
  <c r="Y75" i="76"/>
  <c r="X77" i="76"/>
  <c r="M77" i="76"/>
  <c r="Y21" i="99"/>
  <c r="AC22" i="99"/>
  <c r="Y19" i="83"/>
  <c r="M18" i="83"/>
  <c r="T9" i="75"/>
  <c r="P32" i="90"/>
  <c r="T32" i="90"/>
  <c r="L32" i="90"/>
  <c r="M61" i="76"/>
  <c r="X61" i="76"/>
  <c r="Y33" i="83"/>
  <c r="M33" i="83"/>
  <c r="AI34" i="83"/>
  <c r="Y26" i="90"/>
  <c r="AC24" i="90"/>
  <c r="AC10" i="61"/>
  <c r="AC9" i="61"/>
  <c r="Y11" i="61"/>
  <c r="T41" i="52"/>
  <c r="P41" i="52"/>
  <c r="T39" i="54"/>
  <c r="M19" i="52"/>
  <c r="X19" i="52"/>
  <c r="X11" i="52"/>
  <c r="Y12" i="52"/>
  <c r="X51" i="90"/>
  <c r="M51" i="90"/>
  <c r="L51" i="90"/>
  <c r="M17" i="92"/>
  <c r="X17" i="92"/>
  <c r="Y15" i="92"/>
  <c r="T46" i="52"/>
  <c r="P46" i="52"/>
  <c r="X44" i="52"/>
  <c r="M44" i="52"/>
  <c r="T24" i="52"/>
  <c r="T27" i="52"/>
  <c r="P27" i="52"/>
  <c r="AA25" i="52"/>
  <c r="AC49" i="99"/>
  <c r="AC52" i="99"/>
  <c r="P50" i="99"/>
  <c r="T50" i="99"/>
  <c r="P51" i="99"/>
  <c r="T51" i="99"/>
  <c r="T57" i="61"/>
  <c r="P57" i="61"/>
  <c r="T64" i="92"/>
  <c r="X56" i="54"/>
  <c r="M56" i="54"/>
  <c r="AA54" i="54"/>
  <c r="P57" i="54"/>
  <c r="T57" i="54"/>
  <c r="L57" i="54"/>
  <c r="Y65" i="52"/>
  <c r="T65" i="52"/>
  <c r="P65" i="52"/>
  <c r="AC66" i="52"/>
  <c r="P37" i="1"/>
  <c r="T37" i="1"/>
  <c r="AC36" i="1"/>
  <c r="T39" i="75"/>
  <c r="L47" i="99"/>
  <c r="Y35" i="81"/>
  <c r="M35" i="81"/>
  <c r="P34" i="81"/>
  <c r="T34" i="81"/>
  <c r="Z23" i="81"/>
  <c r="AI23" i="81"/>
  <c r="Y33" i="81"/>
  <c r="M33" i="81"/>
  <c r="X45" i="61"/>
  <c r="M45" i="61"/>
  <c r="L47" i="61"/>
  <c r="L70" i="92"/>
  <c r="M27" i="100"/>
  <c r="X27" i="100"/>
  <c r="T25" i="100"/>
  <c r="P25" i="100"/>
  <c r="T37" i="90"/>
  <c r="P37" i="90"/>
  <c r="AC21" i="68"/>
  <c r="P22" i="68"/>
  <c r="T22" i="68"/>
  <c r="T20" i="68"/>
  <c r="P20" i="68"/>
  <c r="AC19" i="68"/>
  <c r="AC77" i="61"/>
  <c r="P11" i="22"/>
  <c r="T11" i="22"/>
  <c r="X10" i="22"/>
  <c r="X11" i="22"/>
  <c r="M11" i="22"/>
  <c r="AC35" i="22"/>
  <c r="Y37" i="22"/>
  <c r="L27" i="76"/>
  <c r="Y27" i="76"/>
  <c r="L75" i="76"/>
  <c r="Y74" i="76"/>
  <c r="M20" i="83"/>
  <c r="M30" i="90"/>
  <c r="X30" i="90"/>
  <c r="M31" i="90"/>
  <c r="X31" i="90"/>
  <c r="AC52" i="61"/>
  <c r="X62" i="76"/>
  <c r="M62" i="76"/>
  <c r="L22" i="94"/>
  <c r="T57" i="68"/>
  <c r="P57" i="68"/>
  <c r="AA55" i="68"/>
  <c r="T26" i="90"/>
  <c r="P26" i="90"/>
  <c r="M54" i="76"/>
  <c r="X54" i="76"/>
  <c r="T56" i="76"/>
  <c r="P56" i="76"/>
  <c r="L67" i="61"/>
  <c r="M39" i="52"/>
  <c r="X39" i="52"/>
  <c r="T40" i="52"/>
  <c r="P40" i="52"/>
  <c r="M16" i="90"/>
  <c r="X16" i="90"/>
  <c r="X20" i="52"/>
  <c r="M20" i="52"/>
  <c r="T19" i="52"/>
  <c r="AC22" i="52"/>
  <c r="X87" i="52"/>
  <c r="M87" i="52"/>
  <c r="AA49" i="90"/>
  <c r="L15" i="92"/>
  <c r="P17" i="92"/>
  <c r="T17" i="92"/>
  <c r="X69" i="54"/>
  <c r="M69" i="54"/>
  <c r="AC47" i="52"/>
  <c r="T44" i="52"/>
  <c r="Y47" i="52"/>
  <c r="AA47" i="52"/>
  <c r="Y49" i="99"/>
  <c r="Y52" i="99"/>
  <c r="AC21" i="61"/>
  <c r="T55" i="54"/>
  <c r="P55" i="54"/>
  <c r="X41" i="86"/>
  <c r="M41" i="86"/>
  <c r="AA41" i="86"/>
  <c r="AA42" i="86"/>
  <c r="M34" i="1"/>
  <c r="P41" i="75"/>
  <c r="T41" i="75"/>
  <c r="AC39" i="75"/>
  <c r="M44" i="99"/>
  <c r="P45" i="99"/>
  <c r="T45" i="99"/>
  <c r="L44" i="99"/>
  <c r="T35" i="81"/>
  <c r="P35" i="81"/>
  <c r="X24" i="97"/>
  <c r="M24" i="97"/>
  <c r="M26" i="97"/>
  <c r="X26" i="97"/>
  <c r="M55" i="22"/>
  <c r="X55" i="22"/>
  <c r="T55" i="22"/>
  <c r="P55" i="22"/>
  <c r="AC55" i="22"/>
  <c r="Z45" i="51"/>
  <c r="AA27" i="75"/>
  <c r="AA75" i="52"/>
  <c r="AA46" i="76"/>
  <c r="L45" i="76"/>
  <c r="AC44" i="76"/>
  <c r="Y45" i="76"/>
  <c r="Z24" i="51"/>
  <c r="AB24" i="51"/>
  <c r="AC26" i="99"/>
  <c r="L35" i="76"/>
  <c r="AB38" i="51"/>
  <c r="AB39" i="51"/>
  <c r="Z33" i="80"/>
  <c r="AC10" i="100"/>
  <c r="L9" i="100"/>
  <c r="Z30" i="51"/>
  <c r="AB14" i="80"/>
  <c r="Z16" i="80"/>
  <c r="L14" i="80"/>
  <c r="AC52" i="76"/>
  <c r="L52" i="76"/>
  <c r="AA49" i="76"/>
  <c r="AA52" i="76"/>
  <c r="L96" i="52"/>
  <c r="Y10" i="54"/>
  <c r="AA16" i="89"/>
  <c r="AC12" i="89"/>
  <c r="AA9" i="89"/>
  <c r="Y100" i="52"/>
  <c r="Y26" i="54"/>
  <c r="AA24" i="54"/>
  <c r="L72" i="92"/>
  <c r="L71" i="92"/>
  <c r="Y71" i="92"/>
  <c r="L37" i="97"/>
  <c r="M27" i="86"/>
  <c r="X27" i="86"/>
  <c r="L25" i="86"/>
  <c r="L19" i="95"/>
  <c r="AA22" i="95"/>
  <c r="L27" i="100"/>
  <c r="Y26" i="100"/>
  <c r="M26" i="100"/>
  <c r="X26" i="100"/>
  <c r="P27" i="100"/>
  <c r="T27" i="100"/>
  <c r="X17" i="75"/>
  <c r="M17" i="75"/>
  <c r="Y14" i="75"/>
  <c r="L34" i="90"/>
  <c r="Y36" i="90"/>
  <c r="AC20" i="68"/>
  <c r="L20" i="68"/>
  <c r="AA74" i="61"/>
  <c r="Y74" i="61"/>
  <c r="T76" i="61"/>
  <c r="P76" i="61"/>
  <c r="P77" i="61"/>
  <c r="T77" i="61"/>
  <c r="T9" i="22"/>
  <c r="AC12" i="22"/>
  <c r="AA12" i="22"/>
  <c r="AA20" i="22"/>
  <c r="AA74" i="76"/>
  <c r="AC74" i="76"/>
  <c r="L11" i="75"/>
  <c r="Y61" i="76"/>
  <c r="AA60" i="76"/>
  <c r="AC62" i="76"/>
  <c r="M59" i="76"/>
  <c r="X59" i="76"/>
  <c r="AB33" i="83"/>
  <c r="AI33" i="83"/>
  <c r="M36" i="83"/>
  <c r="Y36" i="83"/>
  <c r="AQ27" i="41"/>
  <c r="AM27" i="41"/>
  <c r="AI27" i="41"/>
  <c r="AW27" i="41"/>
  <c r="AA41" i="54"/>
  <c r="AA65" i="22"/>
  <c r="Y55" i="68"/>
  <c r="AA54" i="68"/>
  <c r="Y56" i="68"/>
  <c r="AC55" i="68"/>
  <c r="X26" i="90"/>
  <c r="M26" i="90"/>
  <c r="AC27" i="90"/>
  <c r="Y57" i="76"/>
  <c r="Y28" i="83"/>
  <c r="M28" i="83"/>
  <c r="T29" i="83"/>
  <c r="P29" i="83"/>
  <c r="Y39" i="52"/>
  <c r="X17" i="90"/>
  <c r="AC14" i="90"/>
  <c r="T16" i="90"/>
  <c r="P16" i="90"/>
  <c r="P20" i="52"/>
  <c r="T20" i="52"/>
  <c r="L21" i="52"/>
  <c r="X85" i="52"/>
  <c r="M85" i="52"/>
  <c r="AC85" i="52"/>
  <c r="AA84" i="52"/>
  <c r="X50" i="90"/>
  <c r="M50" i="90"/>
  <c r="Y50" i="90"/>
  <c r="AC16" i="92"/>
  <c r="P15" i="92"/>
  <c r="T15" i="92"/>
  <c r="AA14" i="92"/>
  <c r="C46" i="52"/>
  <c r="M46" i="52"/>
  <c r="X46" i="52"/>
  <c r="L45" i="52"/>
  <c r="AC57" i="61"/>
  <c r="Y65" i="92"/>
  <c r="Y64" i="92"/>
  <c r="L54" i="54"/>
  <c r="T56" i="54"/>
  <c r="P56" i="54"/>
  <c r="M55" i="54"/>
  <c r="X55" i="54"/>
  <c r="P42" i="86"/>
  <c r="T42" i="86"/>
  <c r="AA39" i="86"/>
  <c r="Y40" i="86"/>
  <c r="AA66" i="52"/>
  <c r="M65" i="52"/>
  <c r="X65" i="52"/>
  <c r="AA65" i="52"/>
  <c r="P67" i="52"/>
  <c r="T67" i="52"/>
  <c r="AA67" i="52"/>
  <c r="AA34" i="1"/>
  <c r="AC34" i="1"/>
  <c r="Y35" i="1"/>
  <c r="T40" i="75"/>
  <c r="P40" i="75"/>
  <c r="Y56" i="92"/>
  <c r="T46" i="99"/>
  <c r="P46" i="99"/>
  <c r="T25" i="97"/>
  <c r="P25" i="97"/>
  <c r="M44" i="61"/>
  <c r="X44" i="61"/>
  <c r="P45" i="61"/>
  <c r="T45" i="61"/>
  <c r="L44" i="61"/>
  <c r="P57" i="22"/>
  <c r="T57" i="22"/>
  <c r="L57" i="22"/>
  <c r="M56" i="22"/>
  <c r="X56" i="22"/>
  <c r="M54" i="22"/>
  <c r="X54" i="22"/>
  <c r="M43" i="51"/>
  <c r="Y43" i="51"/>
  <c r="X25" i="75"/>
  <c r="M25" i="75"/>
  <c r="Y36" i="54"/>
  <c r="T81" i="76"/>
  <c r="P81" i="76"/>
  <c r="AA24" i="75"/>
  <c r="AI46" i="51"/>
  <c r="AI45" i="51"/>
  <c r="Z46" i="51"/>
  <c r="AC27" i="75"/>
  <c r="Y24" i="75"/>
  <c r="AA76" i="52"/>
  <c r="M74" i="52"/>
  <c r="X74" i="52"/>
  <c r="L76" i="52"/>
  <c r="X75" i="52"/>
  <c r="M75" i="52"/>
  <c r="C76" i="52"/>
  <c r="L36" i="54"/>
  <c r="M35" i="54"/>
  <c r="X35" i="54"/>
  <c r="AA36" i="54"/>
  <c r="AA44" i="76"/>
  <c r="L44" i="76"/>
  <c r="M82" i="76"/>
  <c r="X82" i="76"/>
  <c r="AC81" i="76"/>
  <c r="T80" i="76"/>
  <c r="P80" i="76"/>
  <c r="AI23" i="51"/>
  <c r="Y23" i="51"/>
  <c r="M23" i="51"/>
  <c r="AC50" i="52"/>
  <c r="Y52" i="52"/>
  <c r="Y49" i="52"/>
  <c r="M26" i="99"/>
  <c r="T37" i="76"/>
  <c r="P37" i="76"/>
  <c r="M37" i="76"/>
  <c r="X37" i="76"/>
  <c r="Y35" i="76"/>
  <c r="AI39" i="51"/>
  <c r="T39" i="51"/>
  <c r="P39" i="51"/>
  <c r="L38" i="51"/>
  <c r="Z36" i="80"/>
  <c r="P50" i="54"/>
  <c r="T50" i="54"/>
  <c r="L51" i="54"/>
  <c r="Y14" i="76"/>
  <c r="M17" i="76"/>
  <c r="X17" i="76"/>
  <c r="AA17" i="76"/>
  <c r="L46" i="85"/>
  <c r="AA46" i="85"/>
  <c r="Y47" i="85"/>
  <c r="L47" i="85"/>
  <c r="AC81" i="54"/>
  <c r="M81" i="54"/>
  <c r="X81" i="54"/>
  <c r="P82" i="54"/>
  <c r="T82" i="54"/>
  <c r="AC82" i="54"/>
  <c r="AC12" i="100"/>
  <c r="Y12" i="100"/>
  <c r="P12" i="100"/>
  <c r="T12" i="100"/>
  <c r="T29" i="51"/>
  <c r="P29" i="51"/>
  <c r="AI30" i="51"/>
  <c r="L28" i="51"/>
  <c r="M14" i="80"/>
  <c r="Y14" i="80"/>
  <c r="L64" i="54"/>
  <c r="X64" i="54"/>
  <c r="M64" i="54"/>
  <c r="M65" i="54"/>
  <c r="X65" i="54"/>
  <c r="P52" i="76"/>
  <c r="T52" i="76"/>
  <c r="X50" i="76"/>
  <c r="M50" i="76"/>
  <c r="T34" i="75"/>
  <c r="L37" i="75"/>
  <c r="P37" i="75"/>
  <c r="T37" i="75"/>
  <c r="AC97" i="52"/>
  <c r="M39" i="1"/>
  <c r="X39" i="1"/>
  <c r="T40" i="1"/>
  <c r="P40" i="1"/>
  <c r="T41" i="1"/>
  <c r="P41" i="1"/>
  <c r="P15" i="94"/>
  <c r="T15" i="94"/>
  <c r="AC17" i="94"/>
  <c r="P12" i="1"/>
  <c r="T12" i="1"/>
  <c r="AA10" i="1"/>
  <c r="L12" i="1"/>
  <c r="AA11" i="1"/>
  <c r="AC9" i="1"/>
  <c r="M19" i="100"/>
  <c r="L22" i="89"/>
  <c r="Y19" i="89"/>
  <c r="AA19" i="89"/>
  <c r="AA12" i="54"/>
  <c r="AD24" i="83"/>
  <c r="AI26" i="83"/>
  <c r="L24" i="83"/>
  <c r="AC56" i="85"/>
  <c r="AA17" i="89"/>
  <c r="AA14" i="89"/>
  <c r="M15" i="89"/>
  <c r="X15" i="89"/>
  <c r="L14" i="89"/>
  <c r="T16" i="89"/>
  <c r="P16" i="89"/>
  <c r="AC16" i="89"/>
  <c r="P60" i="54"/>
  <c r="T60" i="54"/>
  <c r="T43" i="83"/>
  <c r="AB45" i="83"/>
  <c r="M46" i="83"/>
  <c r="Y46" i="83"/>
  <c r="L46" i="83"/>
  <c r="AB43" i="83"/>
  <c r="L56" i="72"/>
  <c r="Y55" i="72"/>
  <c r="X12" i="89"/>
  <c r="M12" i="89"/>
  <c r="X84" i="54"/>
  <c r="M84" i="54"/>
  <c r="AC85" i="54"/>
  <c r="Z11" i="51"/>
  <c r="Y9" i="51"/>
  <c r="M9" i="51"/>
  <c r="AD8" i="51"/>
  <c r="T11" i="51"/>
  <c r="P11" i="51"/>
  <c r="Z10" i="83"/>
  <c r="AB8" i="83"/>
  <c r="T8" i="83"/>
  <c r="AD9" i="83"/>
  <c r="L46" i="75"/>
  <c r="X29" i="52"/>
  <c r="M29" i="52"/>
  <c r="X30" i="52"/>
  <c r="M30" i="52"/>
  <c r="T52" i="75"/>
  <c r="P52" i="75"/>
  <c r="Y91" i="52"/>
  <c r="P92" i="52"/>
  <c r="T92" i="52"/>
  <c r="L91" i="52"/>
  <c r="Y92" i="52"/>
  <c r="Y25" i="54"/>
  <c r="AC26" i="54"/>
  <c r="C36" i="52"/>
  <c r="AC37" i="52"/>
  <c r="AA37" i="52"/>
  <c r="P71" i="52"/>
  <c r="T71" i="52"/>
  <c r="L70" i="52"/>
  <c r="X37" i="54"/>
  <c r="M37" i="54"/>
  <c r="T46" i="76"/>
  <c r="P46" i="76"/>
  <c r="T79" i="76"/>
  <c r="Y81" i="76"/>
  <c r="M81" i="76"/>
  <c r="X81" i="76"/>
  <c r="Y25" i="51"/>
  <c r="M25" i="51"/>
  <c r="AI24" i="51"/>
  <c r="AI25" i="51"/>
  <c r="P52" i="52"/>
  <c r="T52" i="52"/>
  <c r="AC49" i="52"/>
  <c r="C51" i="52"/>
  <c r="T26" i="99"/>
  <c r="P26" i="99"/>
  <c r="X27" i="99"/>
  <c r="M35" i="76"/>
  <c r="X35" i="76"/>
  <c r="Y39" i="51"/>
  <c r="M39" i="51"/>
  <c r="AI40" i="51"/>
  <c r="AI34" i="80"/>
  <c r="P51" i="54"/>
  <c r="T51" i="54"/>
  <c r="P52" i="54"/>
  <c r="T52" i="54"/>
  <c r="AA14" i="76"/>
  <c r="X79" i="54"/>
  <c r="M79" i="54"/>
  <c r="L41" i="84"/>
  <c r="T31" i="51"/>
  <c r="P31" i="51"/>
  <c r="T35" i="75"/>
  <c r="P35" i="75"/>
  <c r="X37" i="75"/>
  <c r="M37" i="75"/>
  <c r="M17" i="94"/>
  <c r="X17" i="94"/>
  <c r="L16" i="94"/>
  <c r="T22" i="100"/>
  <c r="P21" i="89"/>
  <c r="T21" i="89"/>
  <c r="M22" i="89"/>
  <c r="X22" i="89"/>
  <c r="M21" i="89"/>
  <c r="X21" i="89"/>
  <c r="P24" i="83"/>
  <c r="T24" i="83"/>
  <c r="M26" i="83"/>
  <c r="Y26" i="83"/>
  <c r="L25" i="83"/>
  <c r="L41" i="85"/>
  <c r="T15" i="89"/>
  <c r="P15" i="89"/>
  <c r="AC59" i="54"/>
  <c r="AA61" i="54"/>
  <c r="AI46" i="83"/>
  <c r="AB44" i="83"/>
  <c r="Z45" i="83"/>
  <c r="T101" i="52"/>
  <c r="P101" i="52"/>
  <c r="Y102" i="52"/>
  <c r="Y101" i="52"/>
  <c r="M86" i="54"/>
  <c r="X86" i="54"/>
  <c r="AI8" i="51"/>
  <c r="Z9" i="51"/>
  <c r="Y8" i="51"/>
  <c r="M8" i="51"/>
  <c r="L9" i="51"/>
  <c r="AB10" i="83"/>
  <c r="Y8" i="83"/>
  <c r="M8" i="83"/>
  <c r="AI9" i="83"/>
  <c r="T10" i="83"/>
  <c r="P10" i="83"/>
  <c r="AB9" i="83"/>
  <c r="T46" i="75"/>
  <c r="P46" i="75"/>
  <c r="Y45" i="75"/>
  <c r="C31" i="52"/>
  <c r="Y32" i="52"/>
  <c r="AC30" i="52"/>
  <c r="AC31" i="52"/>
  <c r="T90" i="52"/>
  <c r="P90" i="52"/>
  <c r="M91" i="52"/>
  <c r="X91" i="52"/>
  <c r="T91" i="52"/>
  <c r="P91" i="52"/>
  <c r="M90" i="52"/>
  <c r="X90" i="52"/>
  <c r="T27" i="54"/>
  <c r="P27" i="54"/>
  <c r="P35" i="52"/>
  <c r="T35" i="52"/>
  <c r="Y34" i="52"/>
  <c r="L71" i="52"/>
  <c r="AI43" i="51"/>
  <c r="M49" i="52"/>
  <c r="X49" i="52"/>
  <c r="AC26" i="75"/>
  <c r="L26" i="75"/>
  <c r="P26" i="75"/>
  <c r="T26" i="75"/>
  <c r="M77" i="52"/>
  <c r="X77" i="52"/>
  <c r="P35" i="54"/>
  <c r="T35" i="54"/>
  <c r="P45" i="76"/>
  <c r="T45" i="76"/>
  <c r="M44" i="76"/>
  <c r="X44" i="76"/>
  <c r="L81" i="76"/>
  <c r="M80" i="76"/>
  <c r="X80" i="76"/>
  <c r="L23" i="51"/>
  <c r="T50" i="52"/>
  <c r="P50" i="52"/>
  <c r="AA52" i="52"/>
  <c r="AA27" i="99"/>
  <c r="AA24" i="99"/>
  <c r="AC36" i="76"/>
  <c r="T35" i="76"/>
  <c r="P35" i="76"/>
  <c r="Y34" i="76"/>
  <c r="AA37" i="76"/>
  <c r="Z38" i="51"/>
  <c r="P35" i="80"/>
  <c r="T35" i="80"/>
  <c r="M35" i="80"/>
  <c r="Y35" i="80"/>
  <c r="L34" i="80"/>
  <c r="Y51" i="54"/>
  <c r="X49" i="54"/>
  <c r="M49" i="54"/>
  <c r="M51" i="54"/>
  <c r="X51" i="54"/>
  <c r="M14" i="76"/>
  <c r="X14" i="76"/>
  <c r="Y15" i="76"/>
  <c r="L15" i="76"/>
  <c r="L14" i="76"/>
  <c r="L17" i="76"/>
  <c r="AA47" i="85"/>
  <c r="AA45" i="85"/>
  <c r="AC44" i="85"/>
  <c r="AA44" i="85"/>
  <c r="Y45" i="85"/>
  <c r="AA81" i="54"/>
  <c r="AC79" i="54"/>
  <c r="AA12" i="100"/>
  <c r="AC11" i="100"/>
  <c r="Y31" i="51"/>
  <c r="M31" i="51"/>
  <c r="Z13" i="80"/>
  <c r="T13" i="80"/>
  <c r="L67" i="54"/>
  <c r="Y64" i="54"/>
  <c r="M52" i="76"/>
  <c r="X52" i="76"/>
  <c r="Y49" i="76"/>
  <c r="AC49" i="76"/>
  <c r="Y35" i="75"/>
  <c r="T96" i="52"/>
  <c r="P96" i="52"/>
  <c r="Y97" i="52"/>
  <c r="L97" i="52"/>
  <c r="M42" i="1"/>
  <c r="X42" i="1"/>
  <c r="X41" i="1"/>
  <c r="M41" i="1"/>
  <c r="L40" i="1"/>
  <c r="Y16" i="94"/>
  <c r="T16" i="94"/>
  <c r="P16" i="94"/>
  <c r="P10" i="1"/>
  <c r="T10" i="1"/>
  <c r="L9" i="1"/>
  <c r="L22" i="100"/>
  <c r="AA22" i="100"/>
  <c r="Y21" i="89"/>
  <c r="P12" i="54"/>
  <c r="T12" i="54"/>
  <c r="M12" i="54"/>
  <c r="X12" i="54"/>
  <c r="Y11" i="54"/>
  <c r="M9" i="54"/>
  <c r="X9" i="54"/>
  <c r="M23" i="83"/>
  <c r="Y23" i="83"/>
  <c r="M24" i="83"/>
  <c r="Y24" i="83"/>
  <c r="L26" i="83"/>
  <c r="AC17" i="89"/>
  <c r="AC14" i="89"/>
  <c r="M61" i="54"/>
  <c r="X61" i="54"/>
  <c r="AC60" i="54"/>
  <c r="AD46" i="83"/>
  <c r="M45" i="83"/>
  <c r="Y45" i="83"/>
  <c r="AI45" i="83"/>
  <c r="Z46" i="83"/>
  <c r="AI43" i="83"/>
  <c r="AA47" i="72"/>
  <c r="Y80" i="72"/>
  <c r="T24" i="96"/>
  <c r="T10" i="89"/>
  <c r="P10" i="89"/>
  <c r="X102" i="52"/>
  <c r="M102" i="52"/>
  <c r="L101" i="52"/>
  <c r="T86" i="54"/>
  <c r="P86" i="54"/>
  <c r="AA86" i="54"/>
  <c r="Y85" i="54"/>
  <c r="L85" i="54"/>
  <c r="AI10" i="51"/>
  <c r="T8" i="51"/>
  <c r="M9" i="83"/>
  <c r="Y9" i="83"/>
  <c r="P47" i="75"/>
  <c r="T47" i="75"/>
  <c r="X44" i="75"/>
  <c r="M44" i="75"/>
  <c r="X46" i="75"/>
  <c r="M46" i="75"/>
  <c r="X31" i="52"/>
  <c r="M31" i="52"/>
  <c r="M32" i="52"/>
  <c r="X32" i="52"/>
  <c r="P30" i="52"/>
  <c r="T30" i="52"/>
  <c r="L51" i="75"/>
  <c r="AA90" i="52"/>
  <c r="AC24" i="54"/>
  <c r="P36" i="52"/>
  <c r="T36" i="52"/>
  <c r="M37" i="52"/>
  <c r="X37" i="52"/>
  <c r="T72" i="52"/>
  <c r="P72" i="52"/>
  <c r="X72" i="52"/>
  <c r="M72" i="52"/>
  <c r="M70" i="52"/>
  <c r="X70" i="52"/>
  <c r="Y71" i="52"/>
  <c r="AI44" i="51"/>
  <c r="L45" i="51"/>
  <c r="P45" i="51"/>
  <c r="T45" i="51"/>
  <c r="AA26" i="75"/>
  <c r="P46" i="51"/>
  <c r="T46" i="51"/>
  <c r="AC25" i="75"/>
  <c r="AC76" i="52"/>
  <c r="AD46" i="51"/>
  <c r="AB44" i="51"/>
  <c r="T24" i="75"/>
  <c r="AC24" i="75"/>
  <c r="Y26" i="75"/>
  <c r="L27" i="75"/>
  <c r="L25" i="75"/>
  <c r="M24" i="75"/>
  <c r="X24" i="75"/>
  <c r="Y76" i="52"/>
  <c r="T77" i="52"/>
  <c r="P77" i="52"/>
  <c r="T75" i="52"/>
  <c r="P75" i="52"/>
  <c r="AC77" i="52"/>
  <c r="T74" i="52"/>
  <c r="M76" i="52"/>
  <c r="X76" i="52"/>
  <c r="P36" i="54"/>
  <c r="T36" i="54"/>
  <c r="Y35" i="54"/>
  <c r="Y46" i="76"/>
  <c r="P47" i="76"/>
  <c r="T47" i="76"/>
  <c r="AA80" i="76"/>
  <c r="X79" i="76"/>
  <c r="M79" i="76"/>
  <c r="AA81" i="76"/>
  <c r="T26" i="51"/>
  <c r="P26" i="51"/>
  <c r="L24" i="51"/>
  <c r="Y50" i="52"/>
  <c r="P51" i="52"/>
  <c r="T51" i="52"/>
  <c r="X51" i="52"/>
  <c r="M51" i="52"/>
  <c r="L25" i="99"/>
  <c r="AA25" i="99"/>
  <c r="Y25" i="99"/>
  <c r="AC25" i="99"/>
  <c r="AC34" i="76"/>
  <c r="M41" i="51"/>
  <c r="Y41" i="51"/>
  <c r="AD41" i="51"/>
  <c r="P40" i="51"/>
  <c r="T40" i="51"/>
  <c r="P36" i="80"/>
  <c r="T36" i="80"/>
  <c r="AI33" i="80"/>
  <c r="M50" i="54"/>
  <c r="X50" i="54"/>
  <c r="AC49" i="54"/>
  <c r="L16" i="76"/>
  <c r="AC17" i="76"/>
  <c r="AA16" i="76"/>
  <c r="T46" i="85"/>
  <c r="P46" i="85"/>
  <c r="L45" i="85"/>
  <c r="M44" i="85"/>
  <c r="X44" i="85"/>
  <c r="L81" i="54"/>
  <c r="AA79" i="54"/>
  <c r="AA80" i="54"/>
  <c r="L79" i="54"/>
  <c r="X11" i="100"/>
  <c r="M11" i="100"/>
  <c r="Y11" i="100"/>
  <c r="Y9" i="100"/>
  <c r="Y28" i="51"/>
  <c r="M28" i="51"/>
  <c r="Z31" i="51"/>
  <c r="L29" i="51"/>
  <c r="Z29" i="51"/>
  <c r="AI16" i="80"/>
  <c r="P14" i="80"/>
  <c r="T14" i="80"/>
  <c r="Z15" i="80"/>
  <c r="AA67" i="54"/>
  <c r="Y67" i="54"/>
  <c r="M66" i="54"/>
  <c r="X66" i="54"/>
  <c r="P66" i="54"/>
  <c r="T66" i="54"/>
  <c r="P65" i="54"/>
  <c r="T65" i="54"/>
  <c r="AC50" i="76"/>
  <c r="L50" i="76"/>
  <c r="L51" i="76"/>
  <c r="AC31" i="85"/>
  <c r="L32" i="85"/>
  <c r="AC36" i="75"/>
  <c r="X35" i="75"/>
  <c r="M35" i="75"/>
  <c r="M34" i="75"/>
  <c r="X34" i="75"/>
  <c r="AC35" i="75"/>
  <c r="L36" i="75"/>
  <c r="AC37" i="75"/>
  <c r="AA97" i="52"/>
  <c r="Y95" i="52"/>
  <c r="C96" i="52"/>
  <c r="X96" i="52"/>
  <c r="M96" i="52"/>
  <c r="AC94" i="52"/>
  <c r="AA40" i="1"/>
  <c r="AA39" i="1"/>
  <c r="T39" i="1"/>
  <c r="AA42" i="1"/>
  <c r="P17" i="94"/>
  <c r="T17" i="94"/>
  <c r="Y14" i="94"/>
  <c r="L14" i="94"/>
  <c r="X11" i="1"/>
  <c r="M11" i="1"/>
  <c r="T9" i="1"/>
  <c r="P11" i="1"/>
  <c r="T11" i="1"/>
  <c r="M9" i="1"/>
  <c r="X9" i="1"/>
  <c r="Y19" i="100"/>
  <c r="T22" i="89"/>
  <c r="P22" i="89"/>
  <c r="AA10" i="54"/>
  <c r="AC9" i="54"/>
  <c r="P10" i="54"/>
  <c r="T10" i="54"/>
  <c r="M10" i="54"/>
  <c r="X10" i="54"/>
  <c r="L10" i="54"/>
  <c r="Z25" i="83"/>
  <c r="T23" i="83"/>
  <c r="AB24" i="83"/>
  <c r="Z24" i="83"/>
  <c r="Y15" i="89"/>
  <c r="Y14" i="89"/>
  <c r="AA62" i="54"/>
  <c r="M62" i="54"/>
  <c r="X62" i="54"/>
  <c r="AC62" i="54"/>
  <c r="AD43" i="83"/>
  <c r="Z43" i="83"/>
  <c r="AI44" i="83"/>
  <c r="AA75" i="72"/>
  <c r="L12" i="89"/>
  <c r="Y10" i="89"/>
  <c r="Y11" i="89"/>
  <c r="L99" i="52"/>
  <c r="M11" i="51"/>
  <c r="Y11" i="51"/>
  <c r="P9" i="51"/>
  <c r="T9" i="51"/>
  <c r="T9" i="83"/>
  <c r="P9" i="83"/>
  <c r="AB11" i="83"/>
  <c r="Z11" i="83"/>
  <c r="L10" i="83"/>
  <c r="T45" i="75"/>
  <c r="P45" i="75"/>
  <c r="M47" i="75"/>
  <c r="X47" i="75"/>
  <c r="AC45" i="75"/>
  <c r="AC29" i="52"/>
  <c r="Y29" i="52"/>
  <c r="P31" i="52"/>
  <c r="T31" i="52"/>
  <c r="AC32" i="52"/>
  <c r="AC52" i="75"/>
  <c r="M51" i="75"/>
  <c r="X51" i="75"/>
  <c r="AC50" i="75"/>
  <c r="AA92" i="52"/>
  <c r="AA25" i="54"/>
  <c r="AA27" i="54"/>
  <c r="Y37" i="52"/>
  <c r="Y72" i="52"/>
  <c r="AA71" i="52"/>
  <c r="Y69" i="52"/>
  <c r="AC71" i="52"/>
  <c r="AA25" i="75"/>
  <c r="M44" i="51"/>
  <c r="Y44" i="51"/>
  <c r="M46" i="51"/>
  <c r="Y46" i="51"/>
  <c r="X27" i="75"/>
  <c r="M27" i="75"/>
  <c r="M26" i="75"/>
  <c r="X26" i="75"/>
  <c r="Y25" i="75"/>
  <c r="P76" i="52"/>
  <c r="T76" i="52"/>
  <c r="AA74" i="52"/>
  <c r="L34" i="54"/>
  <c r="X36" i="54"/>
  <c r="M36" i="54"/>
  <c r="Y47" i="76"/>
  <c r="M45" i="76"/>
  <c r="X45" i="76"/>
  <c r="AC45" i="76"/>
  <c r="AA82" i="76"/>
  <c r="AC82" i="76"/>
  <c r="Y82" i="76"/>
  <c r="Z23" i="51"/>
  <c r="AC51" i="52"/>
  <c r="L52" i="52"/>
  <c r="M50" i="52"/>
  <c r="X50" i="52"/>
  <c r="AC52" i="52"/>
  <c r="L39" i="51"/>
  <c r="AI38" i="51"/>
  <c r="T41" i="51"/>
  <c r="P41" i="51"/>
  <c r="M36" i="80"/>
  <c r="Y36" i="80"/>
  <c r="L35" i="80"/>
  <c r="T34" i="80"/>
  <c r="P34" i="80"/>
  <c r="X52" i="54"/>
  <c r="M52" i="54"/>
  <c r="M15" i="76"/>
  <c r="X15" i="76"/>
  <c r="M16" i="76"/>
  <c r="X16" i="76"/>
  <c r="P17" i="76"/>
  <c r="T17" i="76"/>
  <c r="AC15" i="76"/>
  <c r="Y16" i="76"/>
  <c r="P15" i="76"/>
  <c r="T15" i="76"/>
  <c r="M47" i="85"/>
  <c r="X47" i="85"/>
  <c r="M45" i="85"/>
  <c r="X45" i="85"/>
  <c r="X46" i="85"/>
  <c r="M46" i="85"/>
  <c r="T80" i="54"/>
  <c r="P80" i="54"/>
  <c r="L80" i="54"/>
  <c r="T79" i="54"/>
  <c r="P30" i="51"/>
  <c r="T30" i="51"/>
  <c r="AI13" i="80"/>
  <c r="AI14" i="80"/>
  <c r="P50" i="76"/>
  <c r="T50" i="76"/>
  <c r="P51" i="76"/>
  <c r="T51" i="76"/>
  <c r="Y51" i="76"/>
  <c r="AA35" i="75"/>
  <c r="AA36" i="75"/>
  <c r="AA37" i="75"/>
  <c r="P95" i="52"/>
  <c r="T95" i="52"/>
  <c r="AA95" i="52"/>
  <c r="AC40" i="1"/>
  <c r="AC39" i="1"/>
  <c r="Y39" i="1"/>
  <c r="P42" i="1"/>
  <c r="T42" i="1"/>
  <c r="AC14" i="94"/>
  <c r="AA12" i="1"/>
  <c r="L10" i="1"/>
  <c r="X12" i="1"/>
  <c r="M12" i="1"/>
  <c r="C21" i="100"/>
  <c r="AC22" i="100"/>
  <c r="M22" i="100"/>
  <c r="T21" i="100"/>
  <c r="P21" i="100"/>
  <c r="X20" i="89"/>
  <c r="M20" i="89"/>
  <c r="AC19" i="89"/>
  <c r="T25" i="83"/>
  <c r="P25" i="83"/>
  <c r="L15" i="89"/>
  <c r="M17" i="89"/>
  <c r="X17" i="89"/>
  <c r="L17" i="89"/>
  <c r="P62" i="54"/>
  <c r="T62" i="54"/>
  <c r="P61" i="54"/>
  <c r="T61" i="54"/>
  <c r="P46" i="83"/>
  <c r="T46" i="83"/>
  <c r="AA62" i="72"/>
  <c r="Y60" i="72"/>
  <c r="M11" i="89"/>
  <c r="X11" i="89"/>
  <c r="P87" i="54"/>
  <c r="T87" i="54"/>
  <c r="AC86" i="54"/>
  <c r="L86" i="54"/>
  <c r="Z10" i="51"/>
  <c r="L11" i="51"/>
  <c r="AI11" i="83"/>
  <c r="Z8" i="83"/>
  <c r="AD10" i="83"/>
  <c r="AD8" i="83"/>
  <c r="L45" i="75"/>
  <c r="M52" i="75"/>
  <c r="X52" i="75"/>
  <c r="AC89" i="52"/>
  <c r="M25" i="54"/>
  <c r="X25" i="54"/>
  <c r="T25" i="54"/>
  <c r="P25" i="54"/>
  <c r="L34" i="52"/>
  <c r="M35" i="52"/>
  <c r="X35" i="52"/>
  <c r="Y35" i="52"/>
  <c r="L37" i="52"/>
  <c r="Y45" i="51"/>
  <c r="M45" i="51"/>
  <c r="P37" i="54"/>
  <c r="T37" i="54"/>
  <c r="M34" i="54"/>
  <c r="X34" i="54"/>
  <c r="M46" i="76"/>
  <c r="X46" i="76"/>
  <c r="L79" i="76"/>
  <c r="AC80" i="76"/>
  <c r="T82" i="76"/>
  <c r="P82" i="76"/>
  <c r="AA51" i="52"/>
  <c r="AA50" i="52"/>
  <c r="P25" i="99"/>
  <c r="T25" i="99"/>
  <c r="M36" i="76"/>
  <c r="X36" i="76"/>
  <c r="Y38" i="51"/>
  <c r="M38" i="51"/>
  <c r="L36" i="80"/>
  <c r="AI35" i="80"/>
  <c r="Y49" i="54"/>
  <c r="AC16" i="76"/>
  <c r="P16" i="76"/>
  <c r="T16" i="76"/>
  <c r="T44" i="85"/>
  <c r="AC46" i="85"/>
  <c r="Y80" i="54"/>
  <c r="X82" i="54"/>
  <c r="M82" i="54"/>
  <c r="M9" i="100"/>
  <c r="X9" i="100"/>
  <c r="L11" i="100"/>
  <c r="M12" i="100"/>
  <c r="X12" i="100"/>
  <c r="L10" i="100"/>
  <c r="P15" i="80"/>
  <c r="T15" i="80"/>
  <c r="Y15" i="80"/>
  <c r="M15" i="80"/>
  <c r="T67" i="54"/>
  <c r="P67" i="54"/>
  <c r="X51" i="76"/>
  <c r="M51" i="76"/>
  <c r="X97" i="52"/>
  <c r="M97" i="52"/>
  <c r="P97" i="52"/>
  <c r="T97" i="52"/>
  <c r="AC10" i="1"/>
  <c r="AC20" i="100"/>
  <c r="L21" i="89"/>
  <c r="AA20" i="89"/>
  <c r="AI25" i="83"/>
  <c r="AI23" i="83"/>
  <c r="AI24" i="83"/>
  <c r="X16" i="89"/>
  <c r="M16" i="89"/>
  <c r="AA59" i="54"/>
  <c r="AC61" i="54"/>
  <c r="T59" i="54"/>
  <c r="M44" i="83"/>
  <c r="Y44" i="83"/>
  <c r="P44" i="83"/>
  <c r="T44" i="83"/>
  <c r="T45" i="83"/>
  <c r="P45" i="83"/>
  <c r="Z44" i="83"/>
  <c r="L89" i="72"/>
  <c r="X9" i="89"/>
  <c r="M9" i="89"/>
  <c r="L10" i="89"/>
  <c r="P11" i="89"/>
  <c r="T11" i="89"/>
  <c r="M100" i="52"/>
  <c r="X100" i="52"/>
  <c r="X101" i="52"/>
  <c r="M101" i="52"/>
  <c r="Y87" i="54"/>
  <c r="P85" i="54"/>
  <c r="T85" i="54"/>
  <c r="AC87" i="54"/>
  <c r="AC84" i="54"/>
  <c r="Y11" i="83"/>
  <c r="M11" i="83"/>
  <c r="AD11" i="83"/>
  <c r="L32" i="52"/>
  <c r="Y89" i="52"/>
  <c r="X89" i="52"/>
  <c r="M89" i="52"/>
  <c r="L89" i="52"/>
  <c r="C91" i="52"/>
  <c r="P26" i="54"/>
  <c r="T26" i="54"/>
  <c r="T24" i="54"/>
  <c r="X36" i="52"/>
  <c r="M36" i="52"/>
  <c r="C71" i="52"/>
  <c r="X69" i="52"/>
  <c r="M69" i="52"/>
  <c r="P27" i="75"/>
  <c r="T27" i="75"/>
  <c r="M26" i="51"/>
  <c r="Y26" i="51"/>
  <c r="Z39" i="51"/>
  <c r="M33" i="80"/>
  <c r="Y33" i="80"/>
  <c r="AI36" i="80"/>
  <c r="L49" i="54"/>
  <c r="T14" i="76"/>
  <c r="P45" i="85"/>
  <c r="T45" i="85"/>
  <c r="P81" i="54"/>
  <c r="T81" i="54"/>
  <c r="AA31" i="84"/>
  <c r="M10" i="100"/>
  <c r="X10" i="100"/>
  <c r="T10" i="100"/>
  <c r="P10" i="100"/>
  <c r="P11" i="100"/>
  <c r="T11" i="100"/>
  <c r="M30" i="51"/>
  <c r="Y30" i="51"/>
  <c r="M13" i="80"/>
  <c r="Y13" i="80"/>
  <c r="T16" i="80"/>
  <c r="P16" i="80"/>
  <c r="X67" i="54"/>
  <c r="M67" i="54"/>
  <c r="M49" i="76"/>
  <c r="X49" i="76"/>
  <c r="M36" i="75"/>
  <c r="X36" i="75"/>
  <c r="M94" i="52"/>
  <c r="X94" i="52"/>
  <c r="M40" i="1"/>
  <c r="X40" i="1"/>
  <c r="M14" i="94"/>
  <c r="X14" i="94"/>
  <c r="M15" i="94"/>
  <c r="X15" i="94"/>
  <c r="X11" i="54"/>
  <c r="M11" i="54"/>
  <c r="T17" i="89"/>
  <c r="P17" i="89"/>
  <c r="M60" i="54"/>
  <c r="X60" i="54"/>
  <c r="C101" i="52"/>
  <c r="P102" i="52"/>
  <c r="T102" i="52"/>
  <c r="P100" i="52"/>
  <c r="T100" i="52"/>
  <c r="X87" i="54"/>
  <c r="M87" i="54"/>
  <c r="Y10" i="51"/>
  <c r="M10" i="51"/>
  <c r="L11" i="83"/>
  <c r="P11" i="83"/>
  <c r="T11" i="83"/>
  <c r="T50" i="75"/>
  <c r="P50" i="75"/>
  <c r="T51" i="75"/>
  <c r="P51" i="75"/>
  <c r="T89" i="52"/>
  <c r="M27" i="54"/>
  <c r="X27" i="54"/>
  <c r="X24" i="54"/>
  <c r="M24" i="54"/>
  <c r="X34" i="52"/>
  <c r="M34" i="52"/>
  <c r="P37" i="52"/>
  <c r="T37" i="52"/>
  <c r="M71" i="52"/>
  <c r="X71" i="52"/>
  <c r="T25" i="75"/>
  <c r="P25" i="75"/>
  <c r="T24" i="51"/>
  <c r="P24" i="51"/>
  <c r="T44" i="51"/>
  <c r="P44" i="51"/>
  <c r="L77" i="52"/>
  <c r="Y34" i="54"/>
  <c r="L47" i="76"/>
  <c r="X47" i="76"/>
  <c r="M47" i="76"/>
  <c r="AA45" i="76"/>
  <c r="Y79" i="76"/>
  <c r="AC79" i="76"/>
  <c r="Y24" i="51"/>
  <c r="M24" i="51"/>
  <c r="T25" i="51"/>
  <c r="P25" i="51"/>
  <c r="X52" i="52"/>
  <c r="M52" i="52"/>
  <c r="AA49" i="52"/>
  <c r="T49" i="52"/>
  <c r="X25" i="99"/>
  <c r="M25" i="99"/>
  <c r="M34" i="76"/>
  <c r="X34" i="76"/>
  <c r="P36" i="76"/>
  <c r="T36" i="76"/>
  <c r="T38" i="51"/>
  <c r="AB41" i="51"/>
  <c r="AD38" i="51"/>
  <c r="M40" i="51"/>
  <c r="Y40" i="51"/>
  <c r="M34" i="80"/>
  <c r="Y34" i="80"/>
  <c r="AC14" i="76"/>
  <c r="P47" i="85"/>
  <c r="T47" i="85"/>
  <c r="X80" i="54"/>
  <c r="M80" i="54"/>
  <c r="AC65" i="84"/>
  <c r="C11" i="100"/>
  <c r="AC9" i="100"/>
  <c r="Y29" i="51"/>
  <c r="M29" i="51"/>
  <c r="Z28" i="51"/>
  <c r="AI28" i="51"/>
  <c r="M16" i="80"/>
  <c r="Y16" i="80"/>
  <c r="L13" i="80"/>
  <c r="Y66" i="54"/>
  <c r="L49" i="76"/>
  <c r="T36" i="75"/>
  <c r="P36" i="75"/>
  <c r="X95" i="52"/>
  <c r="M95" i="52"/>
  <c r="AA41" i="1"/>
  <c r="AC42" i="1"/>
  <c r="X16" i="94"/>
  <c r="M16" i="94"/>
  <c r="Y12" i="1"/>
  <c r="M10" i="1"/>
  <c r="X10" i="1"/>
  <c r="Y9" i="1"/>
  <c r="Y10" i="1"/>
  <c r="P20" i="100"/>
  <c r="T20" i="100"/>
  <c r="AA21" i="100"/>
  <c r="AC19" i="100"/>
  <c r="P20" i="89"/>
  <c r="T20" i="89"/>
  <c r="M19" i="89"/>
  <c r="X19" i="89"/>
  <c r="T9" i="54"/>
  <c r="P11" i="54"/>
  <c r="T11" i="54"/>
  <c r="Y25" i="83"/>
  <c r="M25" i="83"/>
  <c r="T26" i="83"/>
  <c r="P26" i="83"/>
  <c r="Z26" i="83"/>
  <c r="T14" i="85"/>
  <c r="M14" i="89"/>
  <c r="X14" i="89"/>
  <c r="AC15" i="89"/>
  <c r="T14" i="89"/>
  <c r="M59" i="54"/>
  <c r="X59" i="54"/>
  <c r="AD45" i="83"/>
  <c r="Y43" i="83"/>
  <c r="M43" i="83"/>
  <c r="AA35" i="72"/>
  <c r="AA36" i="72"/>
  <c r="AC34" i="72"/>
  <c r="T34" i="72"/>
  <c r="AA37" i="72"/>
  <c r="AA34" i="72"/>
  <c r="M10" i="89"/>
  <c r="X10" i="89"/>
  <c r="P12" i="89"/>
  <c r="T12" i="89"/>
  <c r="L102" i="52"/>
  <c r="X99" i="52"/>
  <c r="M99" i="52"/>
  <c r="M85" i="54"/>
  <c r="X85" i="54"/>
  <c r="AA85" i="54"/>
  <c r="L87" i="54"/>
  <c r="L10" i="51"/>
  <c r="P10" i="51"/>
  <c r="T10" i="51"/>
  <c r="M10" i="83"/>
  <c r="Y10" i="83"/>
  <c r="L8" i="83"/>
  <c r="L44" i="75"/>
  <c r="X45" i="75"/>
  <c r="M45" i="75"/>
  <c r="P32" i="52"/>
  <c r="T32" i="52"/>
  <c r="L29" i="52"/>
  <c r="T29" i="52"/>
  <c r="X49" i="75"/>
  <c r="M49" i="75"/>
  <c r="L49" i="75"/>
  <c r="Y49" i="75"/>
  <c r="X50" i="75"/>
  <c r="M50" i="75"/>
  <c r="X92" i="52"/>
  <c r="M92" i="52"/>
  <c r="AC90" i="52"/>
  <c r="AA89" i="52"/>
  <c r="X26" i="54"/>
  <c r="M26" i="54"/>
  <c r="L35" i="52"/>
  <c r="AA34" i="52"/>
  <c r="L72" i="52"/>
  <c r="P70" i="52"/>
  <c r="T70" i="52"/>
  <c r="Y70" i="52"/>
  <c r="X21" i="100" l="1"/>
  <c r="X22" i="100"/>
  <c r="AA19" i="100"/>
  <c r="M56" i="61"/>
  <c r="L9" i="95"/>
  <c r="AI21" i="51"/>
  <c r="X65" i="92"/>
  <c r="P21" i="51"/>
  <c r="Y21" i="51"/>
  <c r="X55" i="84"/>
  <c r="M27" i="99"/>
  <c r="M21" i="100"/>
  <c r="M17" i="90"/>
  <c r="Y27" i="99"/>
  <c r="Y17" i="90"/>
  <c r="L55" i="61"/>
  <c r="L21" i="100"/>
  <c r="L34" i="92"/>
  <c r="L54" i="92"/>
  <c r="L87" i="61"/>
  <c r="L17" i="90"/>
  <c r="L31" i="86"/>
  <c r="Y19" i="72"/>
  <c r="L32" i="72"/>
  <c r="L30" i="97"/>
  <c r="L10" i="68"/>
  <c r="Y35" i="99"/>
  <c r="L34" i="99"/>
  <c r="X57" i="61"/>
  <c r="M19" i="51"/>
  <c r="X82" i="52"/>
  <c r="T15" i="90"/>
  <c r="Y51" i="85"/>
  <c r="L35" i="99"/>
  <c r="M47" i="54"/>
  <c r="AA52" i="68"/>
  <c r="X47" i="61"/>
  <c r="T34" i="99"/>
  <c r="X16" i="92"/>
  <c r="X14" i="92"/>
  <c r="T66" i="92"/>
  <c r="Y57" i="61"/>
  <c r="T14" i="90"/>
  <c r="AC95" i="72"/>
  <c r="AA97" i="72"/>
  <c r="Y37" i="99"/>
  <c r="M82" i="52"/>
  <c r="X74" i="54"/>
  <c r="AC15" i="90"/>
  <c r="AA14" i="90"/>
  <c r="AA96" i="72"/>
  <c r="P67" i="92"/>
  <c r="AC17" i="90"/>
  <c r="AA15" i="90"/>
  <c r="AC97" i="72"/>
  <c r="T96" i="72"/>
  <c r="L37" i="99"/>
  <c r="Y34" i="99"/>
  <c r="AA36" i="99"/>
  <c r="AI19" i="51"/>
  <c r="Y47" i="61"/>
  <c r="AC16" i="90"/>
  <c r="AA94" i="72"/>
  <c r="Z19" i="51"/>
  <c r="Y10" i="84"/>
  <c r="T40" i="54"/>
  <c r="X21" i="75"/>
  <c r="T17" i="90"/>
  <c r="AA95" i="72"/>
  <c r="AC96" i="72"/>
  <c r="AA35" i="99"/>
  <c r="T19" i="51"/>
  <c r="X54" i="84"/>
  <c r="M54" i="84"/>
  <c r="T97" i="72"/>
  <c r="L40" i="22"/>
  <c r="X20" i="75"/>
  <c r="AC74" i="92"/>
  <c r="L45" i="92"/>
  <c r="AA50" i="92"/>
  <c r="AA50" i="85"/>
  <c r="AC49" i="85"/>
  <c r="AC52" i="85"/>
  <c r="AA22" i="54"/>
  <c r="L81" i="52"/>
  <c r="AC82" i="52"/>
  <c r="L19" i="75"/>
  <c r="AC41" i="22"/>
  <c r="AC35" i="99"/>
  <c r="T21" i="75"/>
  <c r="T81" i="52"/>
  <c r="AC80" i="52"/>
  <c r="T82" i="52"/>
  <c r="AA82" i="52"/>
  <c r="T80" i="52"/>
  <c r="AA79" i="52"/>
  <c r="AA80" i="52"/>
  <c r="Y19" i="51"/>
  <c r="T22" i="75"/>
  <c r="P22" i="75"/>
  <c r="L42" i="22"/>
  <c r="L50" i="68"/>
  <c r="Y22" i="75"/>
  <c r="M57" i="84"/>
  <c r="X57" i="84"/>
  <c r="T19" i="75"/>
  <c r="Y30" i="92"/>
  <c r="X79" i="52"/>
  <c r="X20" i="100"/>
  <c r="Y20" i="100"/>
  <c r="L80" i="52"/>
  <c r="Y80" i="52"/>
  <c r="M80" i="52"/>
  <c r="M20" i="75"/>
  <c r="AC79" i="52"/>
  <c r="M20" i="100"/>
  <c r="L14" i="92"/>
  <c r="T47" i="54"/>
  <c r="L36" i="99"/>
  <c r="L41" i="90"/>
  <c r="AC52" i="22"/>
  <c r="AC44" i="54"/>
  <c r="X10" i="84"/>
  <c r="Y40" i="54"/>
  <c r="AA22" i="92"/>
  <c r="Y42" i="92"/>
  <c r="AB21" i="51"/>
  <c r="L11" i="59"/>
  <c r="AC20" i="98"/>
  <c r="L20" i="92"/>
  <c r="L22" i="54"/>
  <c r="Y36" i="99"/>
  <c r="AD18" i="51"/>
  <c r="L12" i="96"/>
  <c r="P27" i="98"/>
  <c r="AC15" i="98"/>
  <c r="AA17" i="98"/>
  <c r="AC16" i="98"/>
  <c r="Y26" i="99"/>
  <c r="Y25" i="98"/>
  <c r="M35" i="99"/>
  <c r="X35" i="99"/>
  <c r="M95" i="72"/>
  <c r="T49" i="22"/>
  <c r="X46" i="54"/>
  <c r="P35" i="99"/>
  <c r="T35" i="99"/>
  <c r="AC34" i="99"/>
  <c r="L71" i="22"/>
  <c r="AC75" i="92"/>
  <c r="AA37" i="99"/>
  <c r="Y19" i="75"/>
  <c r="X19" i="75"/>
  <c r="Y27" i="95"/>
  <c r="M36" i="99"/>
  <c r="X36" i="99"/>
  <c r="P37" i="99"/>
  <c r="T37" i="99"/>
  <c r="Y32" i="97"/>
  <c r="Y16" i="61"/>
  <c r="AA32" i="86"/>
  <c r="Y12" i="61"/>
  <c r="L12" i="61"/>
  <c r="Y20" i="99"/>
  <c r="L16" i="95"/>
  <c r="X37" i="99"/>
  <c r="M37" i="99"/>
  <c r="AC37" i="99"/>
  <c r="M22" i="75"/>
  <c r="X22" i="75"/>
  <c r="AA17" i="68"/>
  <c r="Y15" i="68"/>
  <c r="T36" i="99"/>
  <c r="P36" i="99"/>
  <c r="X34" i="99"/>
  <c r="M34" i="99"/>
  <c r="T20" i="75"/>
  <c r="P20" i="75"/>
  <c r="P21" i="75"/>
  <c r="Y21" i="75"/>
  <c r="T24" i="99"/>
  <c r="X26" i="99"/>
  <c r="L27" i="99"/>
  <c r="P27" i="99"/>
  <c r="M24" i="99"/>
  <c r="Y24" i="99"/>
  <c r="T27" i="99"/>
  <c r="X24" i="99"/>
  <c r="AA26" i="99"/>
  <c r="X49" i="84"/>
  <c r="M49" i="84"/>
  <c r="P51" i="84"/>
  <c r="P52" i="84"/>
  <c r="T51" i="84"/>
  <c r="L40" i="54"/>
  <c r="X42" i="54"/>
  <c r="T9" i="84"/>
  <c r="P10" i="84"/>
  <c r="P40" i="54"/>
  <c r="P41" i="54"/>
  <c r="L10" i="84"/>
  <c r="X40" i="54"/>
  <c r="AC27" i="85"/>
  <c r="AA51" i="85"/>
  <c r="Y50" i="84"/>
  <c r="X50" i="84"/>
  <c r="X12" i="84"/>
  <c r="M10" i="84"/>
  <c r="Y51" i="84"/>
  <c r="AC94" i="72"/>
  <c r="Y41" i="54"/>
  <c r="X41" i="54"/>
  <c r="X45" i="54"/>
  <c r="M45" i="54"/>
  <c r="P52" i="85"/>
  <c r="T52" i="85"/>
  <c r="X50" i="85"/>
  <c r="L81" i="61"/>
  <c r="X47" i="54"/>
  <c r="M25" i="85"/>
  <c r="T50" i="85"/>
  <c r="P50" i="85"/>
  <c r="X51" i="85"/>
  <c r="M51" i="85"/>
  <c r="Y52" i="85"/>
  <c r="Y51" i="68"/>
  <c r="M44" i="54"/>
  <c r="X44" i="54"/>
  <c r="T49" i="85"/>
  <c r="AC20" i="94"/>
  <c r="L35" i="22"/>
  <c r="AA41" i="22"/>
  <c r="L49" i="68"/>
  <c r="P46" i="54"/>
  <c r="T46" i="54"/>
  <c r="P47" i="54"/>
  <c r="L50" i="85"/>
  <c r="L52" i="85"/>
  <c r="AA49" i="85"/>
  <c r="AA52" i="85"/>
  <c r="AC50" i="85"/>
  <c r="L27" i="61"/>
  <c r="AC35" i="92"/>
  <c r="L75" i="92"/>
  <c r="Y24" i="85"/>
  <c r="AC45" i="54"/>
  <c r="AA47" i="54"/>
  <c r="AA44" i="54"/>
  <c r="AC47" i="54"/>
  <c r="AC46" i="54"/>
  <c r="AA46" i="54"/>
  <c r="L49" i="85"/>
  <c r="P51" i="85"/>
  <c r="T51" i="85"/>
  <c r="T45" i="54"/>
  <c r="AA10" i="97"/>
  <c r="AA35" i="92"/>
  <c r="L30" i="92"/>
  <c r="L40" i="92"/>
  <c r="L51" i="85"/>
  <c r="X52" i="85"/>
  <c r="M52" i="85"/>
  <c r="X49" i="85"/>
  <c r="M49" i="85"/>
  <c r="Y26" i="85"/>
  <c r="X25" i="85"/>
  <c r="Y27" i="85"/>
  <c r="M27" i="85"/>
  <c r="X27" i="85"/>
  <c r="AC24" i="85"/>
  <c r="P27" i="85"/>
  <c r="T27" i="85"/>
  <c r="T29" i="85"/>
  <c r="AA24" i="85"/>
  <c r="T24" i="85"/>
  <c r="M24" i="85"/>
  <c r="X24" i="85"/>
  <c r="T26" i="85"/>
  <c r="P26" i="85"/>
  <c r="AA25" i="85"/>
  <c r="Y25" i="85"/>
  <c r="AA27" i="85"/>
  <c r="AA26" i="85"/>
  <c r="M26" i="85"/>
  <c r="X26" i="85"/>
  <c r="P25" i="85"/>
  <c r="T25" i="85"/>
  <c r="AC25" i="85"/>
  <c r="L24" i="85"/>
  <c r="T39" i="85"/>
  <c r="AC26" i="85"/>
  <c r="AA10" i="99"/>
  <c r="T24" i="22"/>
  <c r="AC9" i="94"/>
  <c r="AA9" i="94"/>
  <c r="AC11" i="94"/>
  <c r="L29" i="22"/>
  <c r="L19" i="96"/>
  <c r="AC49" i="68"/>
  <c r="P45" i="54"/>
  <c r="T44" i="54"/>
  <c r="Y56" i="72"/>
  <c r="AC14" i="72"/>
  <c r="AA15" i="72"/>
  <c r="AA22" i="84"/>
  <c r="Y22" i="95"/>
  <c r="Y21" i="95"/>
  <c r="AC51" i="68"/>
  <c r="L56" i="92"/>
  <c r="Y60" i="61"/>
  <c r="T20" i="22"/>
  <c r="AC21" i="22"/>
  <c r="L21" i="61"/>
  <c r="Y24" i="61"/>
  <c r="Y66" i="61"/>
  <c r="Y21" i="94"/>
  <c r="Y50" i="61"/>
  <c r="L16" i="86"/>
  <c r="AC10" i="99"/>
  <c r="Y17" i="98"/>
  <c r="M46" i="54"/>
  <c r="L46" i="54"/>
  <c r="Y46" i="54"/>
  <c r="T39" i="22"/>
  <c r="AC40" i="22"/>
  <c r="Y47" i="54"/>
  <c r="AC9" i="99"/>
  <c r="AA11" i="99"/>
  <c r="Y70" i="22"/>
  <c r="M15" i="92"/>
  <c r="Y14" i="92"/>
  <c r="AA49" i="68"/>
  <c r="AC52" i="68"/>
  <c r="AA16" i="22"/>
  <c r="Y16" i="86"/>
  <c r="AA9" i="99"/>
  <c r="AC12" i="99"/>
  <c r="Y51" i="92"/>
  <c r="Y40" i="61"/>
  <c r="L32" i="99"/>
  <c r="AA25" i="95"/>
  <c r="L90" i="61"/>
  <c r="L15" i="98"/>
  <c r="Y15" i="98"/>
  <c r="AC14" i="22"/>
  <c r="AC15" i="95"/>
  <c r="AA79" i="61"/>
  <c r="AA17" i="99"/>
  <c r="Y52" i="92"/>
  <c r="AC41" i="99"/>
  <c r="L85" i="61"/>
  <c r="Y69" i="22"/>
  <c r="AA16" i="97"/>
  <c r="AA61" i="92"/>
  <c r="L101" i="72"/>
  <c r="M14" i="92"/>
  <c r="M18" i="51"/>
  <c r="P50" i="68"/>
  <c r="T50" i="68"/>
  <c r="L42" i="92"/>
  <c r="L51" i="68"/>
  <c r="Y22" i="84"/>
  <c r="AA19" i="94"/>
  <c r="L20" i="99"/>
  <c r="Y26" i="22"/>
  <c r="X19" i="54"/>
  <c r="Y52" i="68"/>
  <c r="P52" i="68"/>
  <c r="T52" i="68"/>
  <c r="AA51" i="68"/>
  <c r="Y18" i="51"/>
  <c r="Y14" i="22"/>
  <c r="X15" i="92"/>
  <c r="T49" i="68"/>
  <c r="AC50" i="68"/>
  <c r="Y101" i="72"/>
  <c r="X52" i="68"/>
  <c r="M52" i="68"/>
  <c r="L52" i="68"/>
  <c r="X51" i="68"/>
  <c r="M51" i="68"/>
  <c r="Z18" i="51"/>
  <c r="AC42" i="72"/>
  <c r="T39" i="72"/>
  <c r="AC40" i="72"/>
  <c r="AC15" i="72"/>
  <c r="AC16" i="72"/>
  <c r="AA27" i="61"/>
  <c r="AA24" i="61"/>
  <c r="Y61" i="92"/>
  <c r="L61" i="92"/>
  <c r="X49" i="68"/>
  <c r="M49" i="68"/>
  <c r="T51" i="68"/>
  <c r="P51" i="68"/>
  <c r="L61" i="61"/>
  <c r="L25" i="61"/>
  <c r="AC24" i="61"/>
  <c r="AC22" i="94"/>
  <c r="AA22" i="94"/>
  <c r="Y51" i="61"/>
  <c r="Y41" i="95"/>
  <c r="Y14" i="61"/>
  <c r="L17" i="61"/>
  <c r="Y15" i="22"/>
  <c r="AC17" i="22"/>
  <c r="AC16" i="22"/>
  <c r="L94" i="61"/>
  <c r="L11" i="99"/>
  <c r="Y17" i="99"/>
  <c r="AC16" i="99"/>
  <c r="AC17" i="99"/>
  <c r="AC39" i="99"/>
  <c r="Y42" i="22"/>
  <c r="AA50" i="68"/>
  <c r="M50" i="68"/>
  <c r="X50" i="68"/>
  <c r="T9" i="68"/>
  <c r="AC11" i="68"/>
  <c r="AA12" i="68"/>
  <c r="AC9" i="68"/>
  <c r="AA60" i="68"/>
  <c r="Y29" i="68"/>
  <c r="AC17" i="68"/>
  <c r="L60" i="68"/>
  <c r="AA14" i="85"/>
  <c r="AA17" i="85"/>
  <c r="L69" i="72"/>
  <c r="AA71" i="72"/>
  <c r="AC72" i="72"/>
  <c r="AC61" i="72"/>
  <c r="AA61" i="72"/>
  <c r="AC32" i="72"/>
  <c r="Y30" i="72"/>
  <c r="L42" i="84"/>
  <c r="Y15" i="72"/>
  <c r="Y62" i="61"/>
  <c r="Y66" i="22"/>
  <c r="L22" i="22"/>
  <c r="AA22" i="61"/>
  <c r="Y22" i="61"/>
  <c r="AA65" i="61"/>
  <c r="Y49" i="61"/>
  <c r="AC41" i="95"/>
  <c r="AC31" i="86"/>
  <c r="AA29" i="86"/>
  <c r="T9" i="61"/>
  <c r="AC12" i="61"/>
  <c r="AA10" i="61"/>
  <c r="L9" i="94"/>
  <c r="AA10" i="94"/>
  <c r="L10" i="94"/>
  <c r="Y29" i="22"/>
  <c r="AC16" i="86"/>
  <c r="Y9" i="99"/>
  <c r="AA27" i="22"/>
  <c r="Y81" i="61"/>
  <c r="AA31" i="61"/>
  <c r="L14" i="99"/>
  <c r="AC52" i="92"/>
  <c r="L52" i="92"/>
  <c r="AA49" i="92"/>
  <c r="Y85" i="61"/>
  <c r="AC69" i="22"/>
  <c r="AC14" i="97"/>
  <c r="AC16" i="97"/>
  <c r="AA17" i="97"/>
  <c r="T14" i="97"/>
  <c r="AC59" i="92"/>
  <c r="Y44" i="22"/>
  <c r="L45" i="22"/>
  <c r="L26" i="95"/>
  <c r="AC24" i="95"/>
  <c r="AA60" i="22"/>
  <c r="AC60" i="22"/>
  <c r="AA62" i="22"/>
  <c r="AC9" i="97"/>
  <c r="L35" i="92"/>
  <c r="AA37" i="92"/>
  <c r="AC61" i="68"/>
  <c r="L15" i="59"/>
  <c r="L12" i="98"/>
  <c r="M31" i="54"/>
  <c r="X31" i="54"/>
  <c r="L51" i="22"/>
  <c r="L52" i="22"/>
  <c r="X47" i="92"/>
  <c r="P32" i="54"/>
  <c r="T32" i="54"/>
  <c r="P31" i="54"/>
  <c r="T31" i="54"/>
  <c r="L9" i="92"/>
  <c r="AA69" i="72"/>
  <c r="Y59" i="72"/>
  <c r="L30" i="72"/>
  <c r="AA29" i="72"/>
  <c r="L29" i="72"/>
  <c r="Y25" i="72"/>
  <c r="AA26" i="96"/>
  <c r="AC24" i="96"/>
  <c r="AA40" i="72"/>
  <c r="AA42" i="72"/>
  <c r="AC17" i="72"/>
  <c r="AA20" i="94"/>
  <c r="AA30" i="86"/>
  <c r="AC29" i="86"/>
  <c r="AC15" i="22"/>
  <c r="AA14" i="99"/>
  <c r="X12" i="92"/>
  <c r="AC19" i="54"/>
  <c r="M20" i="54"/>
  <c r="X20" i="54"/>
  <c r="Y102" i="72"/>
  <c r="L102" i="72"/>
  <c r="Y39" i="72"/>
  <c r="AC22" i="22"/>
  <c r="M64" i="61"/>
  <c r="AA21" i="94"/>
  <c r="L21" i="94"/>
  <c r="L50" i="61"/>
  <c r="AA50" i="61"/>
  <c r="Y29" i="86"/>
  <c r="AC32" i="86"/>
  <c r="AC10" i="94"/>
  <c r="Y22" i="99"/>
  <c r="Y16" i="95"/>
  <c r="Y14" i="86"/>
  <c r="Y24" i="22"/>
  <c r="AC14" i="99"/>
  <c r="L86" i="61"/>
  <c r="Y9" i="95"/>
  <c r="AA11" i="97"/>
  <c r="AC62" i="68"/>
  <c r="L17" i="98"/>
  <c r="Y19" i="92"/>
  <c r="Y20" i="92"/>
  <c r="Y27" i="68"/>
  <c r="Y9" i="98"/>
  <c r="L9" i="98"/>
  <c r="T30" i="54"/>
  <c r="P30" i="54"/>
  <c r="L19" i="98"/>
  <c r="Y52" i="22"/>
  <c r="AC22" i="54"/>
  <c r="AA21" i="54"/>
  <c r="AC20" i="54"/>
  <c r="T20" i="54"/>
  <c r="T21" i="54"/>
  <c r="T19" i="54"/>
  <c r="AA19" i="22"/>
  <c r="AA21" i="22"/>
  <c r="AC19" i="22"/>
  <c r="AC30" i="86"/>
  <c r="AC12" i="94"/>
  <c r="L14" i="86"/>
  <c r="Y31" i="99"/>
  <c r="AC25" i="95"/>
  <c r="AC11" i="97"/>
  <c r="AC10" i="97"/>
  <c r="AC34" i="92"/>
  <c r="AA34" i="92"/>
  <c r="AA61" i="68"/>
  <c r="AC60" i="68"/>
  <c r="L29" i="92"/>
  <c r="L27" i="98"/>
  <c r="Y14" i="98"/>
  <c r="X11" i="59"/>
  <c r="AC19" i="98"/>
  <c r="T22" i="54"/>
  <c r="P22" i="54"/>
  <c r="AA19" i="54"/>
  <c r="L12" i="85"/>
  <c r="AC39" i="72"/>
  <c r="Y9" i="72"/>
  <c r="L9" i="72"/>
  <c r="L60" i="61"/>
  <c r="AA64" i="22"/>
  <c r="AC20" i="22"/>
  <c r="AA22" i="22"/>
  <c r="L22" i="95"/>
  <c r="L22" i="61"/>
  <c r="Y19" i="94"/>
  <c r="AA31" i="86"/>
  <c r="AA11" i="94"/>
  <c r="AA12" i="94"/>
  <c r="Y79" i="61"/>
  <c r="Y72" i="22"/>
  <c r="AA24" i="92"/>
  <c r="AC100" i="61"/>
  <c r="AA102" i="61"/>
  <c r="L62" i="22"/>
  <c r="Y62" i="22"/>
  <c r="AA9" i="95"/>
  <c r="AC11" i="95"/>
  <c r="Y37" i="92"/>
  <c r="L37" i="92"/>
  <c r="AA62" i="68"/>
  <c r="L62" i="68"/>
  <c r="AA59" i="68"/>
  <c r="Y32" i="92"/>
  <c r="Y29" i="92"/>
  <c r="Y10" i="96"/>
  <c r="Y11" i="96"/>
  <c r="L17" i="59"/>
  <c r="L16" i="59"/>
  <c r="Y26" i="68"/>
  <c r="AC77" i="92"/>
  <c r="AA75" i="92"/>
  <c r="AA50" i="22"/>
  <c r="T52" i="22"/>
  <c r="AC15" i="68"/>
  <c r="Y35" i="85"/>
  <c r="L59" i="61"/>
  <c r="T29" i="86"/>
  <c r="AC31" i="22"/>
  <c r="T9" i="99"/>
  <c r="Y32" i="61"/>
  <c r="AC71" i="61"/>
  <c r="AC30" i="97"/>
  <c r="AC32" i="97"/>
  <c r="AC31" i="97"/>
  <c r="AC84" i="61"/>
  <c r="L15" i="97"/>
  <c r="AC26" i="92"/>
  <c r="AA101" i="61"/>
  <c r="T99" i="61"/>
  <c r="Y11" i="97"/>
  <c r="Y9" i="96"/>
  <c r="L14" i="98"/>
  <c r="Y44" i="92"/>
  <c r="Y30" i="68"/>
  <c r="AC67" i="22"/>
  <c r="AC51" i="61"/>
  <c r="L10" i="61"/>
  <c r="T14" i="95"/>
  <c r="L10" i="99"/>
  <c r="AA47" i="22"/>
  <c r="Y92" i="61"/>
  <c r="AA11" i="95"/>
  <c r="AA12" i="97"/>
  <c r="Y59" i="61"/>
  <c r="AA67" i="22"/>
  <c r="Y64" i="22"/>
  <c r="Y20" i="94"/>
  <c r="AA51" i="61"/>
  <c r="AC19" i="99"/>
  <c r="AC20" i="99"/>
  <c r="AA19" i="99"/>
  <c r="AC30" i="22"/>
  <c r="AA32" i="22"/>
  <c r="AA15" i="95"/>
  <c r="AA94" i="61"/>
  <c r="AC94" i="61"/>
  <c r="X11" i="99"/>
  <c r="Y10" i="99"/>
  <c r="L82" i="61"/>
  <c r="AA72" i="61"/>
  <c r="AA71" i="61"/>
  <c r="AC86" i="61"/>
  <c r="AA26" i="92"/>
  <c r="AA27" i="92"/>
  <c r="AA25" i="92"/>
  <c r="AC91" i="61"/>
  <c r="L11" i="92"/>
  <c r="Y14" i="59"/>
  <c r="AC22" i="98"/>
  <c r="AA19" i="92"/>
  <c r="L11" i="98"/>
  <c r="Y11" i="98"/>
  <c r="AA76" i="92"/>
  <c r="L39" i="92"/>
  <c r="AA16" i="68"/>
  <c r="T14" i="68"/>
  <c r="C82" i="52"/>
  <c r="AA12" i="95"/>
  <c r="Y41" i="92"/>
  <c r="L15" i="68"/>
  <c r="Y14" i="85"/>
  <c r="L14" i="85"/>
  <c r="AC91" i="72"/>
  <c r="AC79" i="72"/>
  <c r="AC44" i="72"/>
  <c r="Y85" i="72"/>
  <c r="L20" i="22"/>
  <c r="L20" i="95"/>
  <c r="AC22" i="61"/>
  <c r="AC26" i="61"/>
  <c r="L19" i="94"/>
  <c r="AA49" i="61"/>
  <c r="L36" i="22"/>
  <c r="Y42" i="95"/>
  <c r="Y15" i="61"/>
  <c r="AA14" i="61"/>
  <c r="Y16" i="22"/>
  <c r="AA12" i="61"/>
  <c r="L19" i="99"/>
  <c r="L22" i="99"/>
  <c r="AC14" i="95"/>
  <c r="AA14" i="95"/>
  <c r="AA16" i="95"/>
  <c r="L97" i="61"/>
  <c r="L24" i="22"/>
  <c r="L79" i="61"/>
  <c r="AC72" i="61"/>
  <c r="AA30" i="97"/>
  <c r="Y86" i="61"/>
  <c r="L72" i="22"/>
  <c r="AA15" i="97"/>
  <c r="L25" i="92"/>
  <c r="AC9" i="95"/>
  <c r="AC37" i="92"/>
  <c r="T59" i="68"/>
  <c r="AC59" i="68"/>
  <c r="L21" i="96"/>
  <c r="L22" i="96"/>
  <c r="L32" i="92"/>
  <c r="AC11" i="96"/>
  <c r="L10" i="96"/>
  <c r="Y9" i="92"/>
  <c r="Y27" i="98"/>
  <c r="AC26" i="98"/>
  <c r="AC27" i="98"/>
  <c r="T17" i="59"/>
  <c r="X17" i="59"/>
  <c r="M17" i="59"/>
  <c r="AA14" i="98"/>
  <c r="L42" i="90"/>
  <c r="Y42" i="90"/>
  <c r="T39" i="90"/>
  <c r="AA46" i="92"/>
  <c r="Y46" i="92"/>
  <c r="AC9" i="59"/>
  <c r="X10" i="59"/>
  <c r="M10" i="59"/>
  <c r="AC12" i="59"/>
  <c r="M12" i="59"/>
  <c r="Y22" i="98"/>
  <c r="Y21" i="98"/>
  <c r="X19" i="92"/>
  <c r="L19" i="92"/>
  <c r="AC20" i="92"/>
  <c r="L25" i="68"/>
  <c r="AA24" i="68"/>
  <c r="AA9" i="98"/>
  <c r="AC12" i="98"/>
  <c r="AC11" i="98"/>
  <c r="AC76" i="92"/>
  <c r="AA51" i="22"/>
  <c r="Y40" i="92"/>
  <c r="Y39" i="92"/>
  <c r="Y14" i="68"/>
  <c r="Y100" i="72"/>
  <c r="Y67" i="84"/>
  <c r="AC27" i="92"/>
  <c r="Y26" i="92"/>
  <c r="AC25" i="92"/>
  <c r="AA99" i="61"/>
  <c r="AA10" i="95"/>
  <c r="AA36" i="92"/>
  <c r="AA26" i="98"/>
  <c r="L14" i="59"/>
  <c r="Y41" i="90"/>
  <c r="T19" i="92"/>
  <c r="L41" i="92"/>
  <c r="L16" i="68"/>
  <c r="Y40" i="22"/>
  <c r="M34" i="92"/>
  <c r="X34" i="92"/>
  <c r="T37" i="92"/>
  <c r="P37" i="92"/>
  <c r="P61" i="68"/>
  <c r="T61" i="68"/>
  <c r="P22" i="96"/>
  <c r="T22" i="96"/>
  <c r="M20" i="96"/>
  <c r="X20" i="96"/>
  <c r="T21" i="96"/>
  <c r="P21" i="96"/>
  <c r="T31" i="92"/>
  <c r="P31" i="92"/>
  <c r="M9" i="96"/>
  <c r="X9" i="96"/>
  <c r="AC9" i="96"/>
  <c r="X11" i="96"/>
  <c r="M11" i="96"/>
  <c r="X15" i="59"/>
  <c r="M15" i="59"/>
  <c r="X17" i="98"/>
  <c r="M17" i="98"/>
  <c r="X40" i="90"/>
  <c r="M40" i="90"/>
  <c r="Y10" i="59"/>
  <c r="X22" i="98"/>
  <c r="M22" i="98"/>
  <c r="P20" i="98"/>
  <c r="T20" i="98"/>
  <c r="P20" i="92"/>
  <c r="T20" i="92"/>
  <c r="M25" i="68"/>
  <c r="X25" i="68"/>
  <c r="AC25" i="68"/>
  <c r="AA27" i="68"/>
  <c r="X10" i="98"/>
  <c r="M10" i="98"/>
  <c r="X11" i="68"/>
  <c r="M11" i="68"/>
  <c r="X41" i="92"/>
  <c r="M41" i="92"/>
  <c r="P41" i="92"/>
  <c r="T41" i="92"/>
  <c r="M40" i="92"/>
  <c r="X40" i="92"/>
  <c r="M17" i="68"/>
  <c r="X17" i="68"/>
  <c r="M41" i="22"/>
  <c r="X41" i="22"/>
  <c r="AC14" i="85"/>
  <c r="L15" i="85"/>
  <c r="AA15" i="85"/>
  <c r="AC67" i="84"/>
  <c r="Y67" i="72"/>
  <c r="AC71" i="72"/>
  <c r="Y70" i="72"/>
  <c r="Y71" i="72"/>
  <c r="AA60" i="72"/>
  <c r="AA59" i="72"/>
  <c r="Y32" i="72"/>
  <c r="AA24" i="96"/>
  <c r="Y26" i="96"/>
  <c r="AA79" i="72"/>
  <c r="Y44" i="72"/>
  <c r="AC11" i="85"/>
  <c r="AC9" i="72"/>
  <c r="AC10" i="72"/>
  <c r="AA11" i="72"/>
  <c r="L54" i="72"/>
  <c r="L84" i="72"/>
  <c r="Y54" i="85"/>
  <c r="AC62" i="61"/>
  <c r="L65" i="22"/>
  <c r="AC20" i="95"/>
  <c r="Y19" i="95"/>
  <c r="T34" i="97"/>
  <c r="Y37" i="97"/>
  <c r="AA37" i="97"/>
  <c r="L19" i="61"/>
  <c r="AA21" i="61"/>
  <c r="L20" i="94"/>
  <c r="AA34" i="22"/>
  <c r="AA35" i="22"/>
  <c r="AA20" i="99"/>
  <c r="AC32" i="22"/>
  <c r="AA30" i="22"/>
  <c r="AA96" i="61"/>
  <c r="Y30" i="61"/>
  <c r="AC70" i="61"/>
  <c r="AC85" i="61"/>
  <c r="L36" i="92"/>
  <c r="Y36" i="92"/>
  <c r="X60" i="68"/>
  <c r="M60" i="68"/>
  <c r="X22" i="96"/>
  <c r="M22" i="96"/>
  <c r="L31" i="92"/>
  <c r="P32" i="92"/>
  <c r="T32" i="92"/>
  <c r="T29" i="92"/>
  <c r="AC32" i="92"/>
  <c r="AC10" i="96"/>
  <c r="P12" i="96"/>
  <c r="T12" i="96"/>
  <c r="T9" i="96"/>
  <c r="M11" i="92"/>
  <c r="X11" i="92"/>
  <c r="M10" i="92"/>
  <c r="X10" i="92"/>
  <c r="L24" i="98"/>
  <c r="AC14" i="59"/>
  <c r="AC16" i="59"/>
  <c r="M14" i="98"/>
  <c r="X14" i="98"/>
  <c r="T15" i="98"/>
  <c r="P15" i="98"/>
  <c r="AA42" i="90"/>
  <c r="AC40" i="90"/>
  <c r="L40" i="90"/>
  <c r="T44" i="92"/>
  <c r="AA11" i="59"/>
  <c r="AC10" i="59"/>
  <c r="Y12" i="59"/>
  <c r="M32" i="68"/>
  <c r="X32" i="68"/>
  <c r="AC32" i="68"/>
  <c r="T31" i="68"/>
  <c r="P31" i="68"/>
  <c r="AA31" i="68"/>
  <c r="L32" i="68"/>
  <c r="X19" i="98"/>
  <c r="M19" i="98"/>
  <c r="M22" i="92"/>
  <c r="X22" i="92"/>
  <c r="T24" i="68"/>
  <c r="P10" i="98"/>
  <c r="T10" i="98"/>
  <c r="T74" i="92"/>
  <c r="AA77" i="92"/>
  <c r="P75" i="92"/>
  <c r="T75" i="92"/>
  <c r="AC10" i="68"/>
  <c r="AA11" i="68"/>
  <c r="L11" i="68"/>
  <c r="M49" i="22"/>
  <c r="X49" i="22"/>
  <c r="Y50" i="22"/>
  <c r="L49" i="22"/>
  <c r="M42" i="92"/>
  <c r="X42" i="92"/>
  <c r="L14" i="68"/>
  <c r="P16" i="68"/>
  <c r="T16" i="68"/>
  <c r="AA15" i="68"/>
  <c r="Y37" i="72"/>
  <c r="L99" i="72"/>
  <c r="L36" i="72"/>
  <c r="AC17" i="85"/>
  <c r="AA66" i="84"/>
  <c r="L67" i="72"/>
  <c r="L64" i="72"/>
  <c r="AA21" i="72"/>
  <c r="AA91" i="72"/>
  <c r="AC89" i="72"/>
  <c r="Y69" i="72"/>
  <c r="L61" i="72"/>
  <c r="AC62" i="72"/>
  <c r="AC60" i="72"/>
  <c r="AA31" i="72"/>
  <c r="Y76" i="72"/>
  <c r="L27" i="72"/>
  <c r="Y37" i="85"/>
  <c r="L30" i="85"/>
  <c r="AC25" i="96"/>
  <c r="L27" i="96"/>
  <c r="L26" i="96"/>
  <c r="AC80" i="72"/>
  <c r="Y81" i="72"/>
  <c r="L82" i="72"/>
  <c r="Y45" i="72"/>
  <c r="AA44" i="72"/>
  <c r="AC12" i="85"/>
  <c r="L10" i="85"/>
  <c r="AC9" i="85"/>
  <c r="AC12" i="72"/>
  <c r="L12" i="72"/>
  <c r="L10" i="72"/>
  <c r="AA39" i="85"/>
  <c r="L40" i="84"/>
  <c r="L57" i="72"/>
  <c r="Y57" i="72"/>
  <c r="L14" i="72"/>
  <c r="AA59" i="61"/>
  <c r="Y20" i="22"/>
  <c r="AA21" i="95"/>
  <c r="L35" i="97"/>
  <c r="AC34" i="97"/>
  <c r="AA35" i="97"/>
  <c r="AC19" i="61"/>
  <c r="T35" i="22"/>
  <c r="AA31" i="97"/>
  <c r="L25" i="95"/>
  <c r="Y21" i="97"/>
  <c r="Y24" i="92"/>
  <c r="Y59" i="22"/>
  <c r="T9" i="95"/>
  <c r="L12" i="97"/>
  <c r="M35" i="92"/>
  <c r="X35" i="92"/>
  <c r="Y59" i="68"/>
  <c r="T60" i="68"/>
  <c r="P60" i="68"/>
  <c r="Y19" i="96"/>
  <c r="T19" i="96"/>
  <c r="P20" i="96"/>
  <c r="T20" i="96"/>
  <c r="AA12" i="96"/>
  <c r="T11" i="96"/>
  <c r="P11" i="96"/>
  <c r="P10" i="96"/>
  <c r="T10" i="96"/>
  <c r="AC12" i="92"/>
  <c r="AA25" i="98"/>
  <c r="T24" i="98"/>
  <c r="T14" i="59"/>
  <c r="AA15" i="59"/>
  <c r="AA17" i="59"/>
  <c r="P42" i="90"/>
  <c r="T42" i="90"/>
  <c r="X39" i="90"/>
  <c r="M39" i="90"/>
  <c r="Y39" i="90"/>
  <c r="P10" i="59"/>
  <c r="T10" i="59"/>
  <c r="T9" i="59"/>
  <c r="AC11" i="59"/>
  <c r="AA9" i="59"/>
  <c r="AA30" i="68"/>
  <c r="AA32" i="68"/>
  <c r="M29" i="68"/>
  <c r="X29" i="68"/>
  <c r="T29" i="68"/>
  <c r="M21" i="98"/>
  <c r="X21" i="98"/>
  <c r="P21" i="98"/>
  <c r="T21" i="98"/>
  <c r="X27" i="68"/>
  <c r="M27" i="68"/>
  <c r="P27" i="68"/>
  <c r="T27" i="68"/>
  <c r="AC26" i="68"/>
  <c r="P12" i="98"/>
  <c r="T12" i="98"/>
  <c r="M11" i="98"/>
  <c r="X11" i="98"/>
  <c r="M77" i="92"/>
  <c r="X77" i="92"/>
  <c r="Y74" i="92"/>
  <c r="M74" i="92"/>
  <c r="X74" i="92"/>
  <c r="L74" i="92"/>
  <c r="Y9" i="68"/>
  <c r="P50" i="22"/>
  <c r="T50" i="22"/>
  <c r="AM16" i="41"/>
  <c r="AQ16" i="41"/>
  <c r="AW16" i="41"/>
  <c r="AI16" i="41"/>
  <c r="T39" i="92"/>
  <c r="M39" i="92"/>
  <c r="X39" i="92"/>
  <c r="P17" i="68"/>
  <c r="T17" i="68"/>
  <c r="X40" i="22"/>
  <c r="M40" i="22"/>
  <c r="AA42" i="22"/>
  <c r="AC59" i="72"/>
  <c r="AC31" i="72"/>
  <c r="AC29" i="72"/>
  <c r="Y24" i="72"/>
  <c r="L25" i="72"/>
  <c r="AC27" i="96"/>
  <c r="L25" i="96"/>
  <c r="Y55" i="92"/>
  <c r="T29" i="99"/>
  <c r="Y35" i="61"/>
  <c r="Y19" i="97"/>
  <c r="AA92" i="61"/>
  <c r="AA59" i="22"/>
  <c r="X37" i="92"/>
  <c r="M37" i="92"/>
  <c r="Y35" i="92"/>
  <c r="L20" i="96"/>
  <c r="AC21" i="96"/>
  <c r="AA21" i="96"/>
  <c r="Y20" i="96"/>
  <c r="AA22" i="96"/>
  <c r="Y21" i="96"/>
  <c r="X29" i="92"/>
  <c r="M29" i="92"/>
  <c r="AA29" i="92"/>
  <c r="AA30" i="92"/>
  <c r="T9" i="92"/>
  <c r="AA9" i="92"/>
  <c r="Y10" i="92"/>
  <c r="Y24" i="98"/>
  <c r="M24" i="98"/>
  <c r="X24" i="98"/>
  <c r="AA16" i="59"/>
  <c r="P16" i="98"/>
  <c r="T16" i="98"/>
  <c r="P17" i="98"/>
  <c r="T17" i="98"/>
  <c r="P41" i="90"/>
  <c r="T41" i="90"/>
  <c r="L39" i="90"/>
  <c r="M42" i="90"/>
  <c r="X42" i="90"/>
  <c r="M45" i="92"/>
  <c r="X45" i="92"/>
  <c r="T46" i="92"/>
  <c r="P46" i="92"/>
  <c r="X31" i="68"/>
  <c r="M31" i="68"/>
  <c r="X30" i="68"/>
  <c r="M30" i="68"/>
  <c r="T22" i="98"/>
  <c r="P22" i="98"/>
  <c r="L20" i="98"/>
  <c r="T21" i="92"/>
  <c r="P21" i="92"/>
  <c r="AC24" i="68"/>
  <c r="X12" i="98"/>
  <c r="M12" i="98"/>
  <c r="L10" i="98"/>
  <c r="AA12" i="98"/>
  <c r="X76" i="92"/>
  <c r="M76" i="92"/>
  <c r="X50" i="22"/>
  <c r="M50" i="22"/>
  <c r="Y51" i="22"/>
  <c r="AC49" i="22"/>
  <c r="T42" i="92"/>
  <c r="P42" i="92"/>
  <c r="M15" i="68"/>
  <c r="X15" i="68"/>
  <c r="AC16" i="68"/>
  <c r="Y41" i="22"/>
  <c r="AA39" i="22"/>
  <c r="AA62" i="61"/>
  <c r="AC36" i="97"/>
  <c r="AC34" i="22"/>
  <c r="AA36" i="22"/>
  <c r="AC37" i="22"/>
  <c r="AC36" i="22"/>
  <c r="Y31" i="86"/>
  <c r="AC37" i="61"/>
  <c r="AA37" i="61"/>
  <c r="AC35" i="61"/>
  <c r="Y34" i="61"/>
  <c r="T34" i="61"/>
  <c r="Y46" i="22"/>
  <c r="L19" i="97"/>
  <c r="T35" i="92"/>
  <c r="P35" i="92"/>
  <c r="T34" i="92"/>
  <c r="X36" i="92"/>
  <c r="M36" i="92"/>
  <c r="X59" i="68"/>
  <c r="M59" i="68"/>
  <c r="T62" i="68"/>
  <c r="P62" i="68"/>
  <c r="AA19" i="96"/>
  <c r="AA31" i="92"/>
  <c r="AA11" i="96"/>
  <c r="AC11" i="92"/>
  <c r="P10" i="92"/>
  <c r="T10" i="92"/>
  <c r="M25" i="98"/>
  <c r="X25" i="98"/>
  <c r="P26" i="98"/>
  <c r="T26" i="98"/>
  <c r="AC25" i="98"/>
  <c r="M26" i="98"/>
  <c r="X26" i="98"/>
  <c r="AC24" i="98"/>
  <c r="AC15" i="59"/>
  <c r="P17" i="59"/>
  <c r="P16" i="59"/>
  <c r="T16" i="59"/>
  <c r="AC17" i="98"/>
  <c r="L16" i="98"/>
  <c r="M16" i="98"/>
  <c r="X16" i="98"/>
  <c r="AC42" i="90"/>
  <c r="AC39" i="90"/>
  <c r="P40" i="90"/>
  <c r="T40" i="90"/>
  <c r="L46" i="92"/>
  <c r="AA44" i="92"/>
  <c r="AC47" i="92"/>
  <c r="AA10" i="59"/>
  <c r="X12" i="59"/>
  <c r="L12" i="59"/>
  <c r="M11" i="59"/>
  <c r="Y11" i="59"/>
  <c r="P12" i="59"/>
  <c r="T12" i="59"/>
  <c r="Y32" i="68"/>
  <c r="M20" i="98"/>
  <c r="X20" i="98"/>
  <c r="L22" i="92"/>
  <c r="AC21" i="92"/>
  <c r="AC27" i="68"/>
  <c r="L27" i="68"/>
  <c r="L24" i="68"/>
  <c r="AA11" i="98"/>
  <c r="T9" i="98"/>
  <c r="T76" i="92"/>
  <c r="P76" i="92"/>
  <c r="T77" i="92"/>
  <c r="P77" i="92"/>
  <c r="AA9" i="68"/>
  <c r="AC12" i="68"/>
  <c r="Y10" i="68"/>
  <c r="AC50" i="22"/>
  <c r="AC39" i="92"/>
  <c r="AC40" i="92"/>
  <c r="AC42" i="92"/>
  <c r="L17" i="68"/>
  <c r="AA14" i="68"/>
  <c r="Y16" i="68"/>
  <c r="P42" i="22"/>
  <c r="P41" i="22"/>
  <c r="T41" i="22"/>
  <c r="AC42" i="22"/>
  <c r="AA16" i="85"/>
  <c r="AC15" i="85"/>
  <c r="AC16" i="85"/>
  <c r="Y89" i="72"/>
  <c r="AA70" i="72"/>
  <c r="AC69" i="72"/>
  <c r="AC70" i="72"/>
  <c r="L31" i="72"/>
  <c r="AA32" i="72"/>
  <c r="AC30" i="72"/>
  <c r="Y27" i="72"/>
  <c r="AC26" i="96"/>
  <c r="AA25" i="96"/>
  <c r="AA81" i="72"/>
  <c r="AA45" i="72"/>
  <c r="L44" i="72"/>
  <c r="L45" i="72"/>
  <c r="AA12" i="85"/>
  <c r="L17" i="96"/>
  <c r="AC42" i="85"/>
  <c r="Y54" i="72"/>
  <c r="Y84" i="72"/>
  <c r="T14" i="72"/>
  <c r="Y55" i="85"/>
  <c r="AA61" i="61"/>
  <c r="T59" i="61"/>
  <c r="AC60" i="61"/>
  <c r="AC21" i="95"/>
  <c r="AA19" i="95"/>
  <c r="AA20" i="95"/>
  <c r="AC35" i="97"/>
  <c r="Y19" i="61"/>
  <c r="T19" i="61"/>
  <c r="AC25" i="61"/>
  <c r="AC50" i="61"/>
  <c r="L37" i="22"/>
  <c r="AA40" i="95"/>
  <c r="AC42" i="95"/>
  <c r="AA16" i="61"/>
  <c r="AA11" i="61"/>
  <c r="Y9" i="61"/>
  <c r="Y12" i="94"/>
  <c r="AC21" i="99"/>
  <c r="AA21" i="99"/>
  <c r="AA22" i="99"/>
  <c r="AC16" i="95"/>
  <c r="AC95" i="61"/>
  <c r="Y94" i="61"/>
  <c r="Y11" i="99"/>
  <c r="L32" i="61"/>
  <c r="AA29" i="61"/>
  <c r="L15" i="99"/>
  <c r="AC15" i="99"/>
  <c r="AA16" i="99"/>
  <c r="L69" i="61"/>
  <c r="Y69" i="61"/>
  <c r="Y30" i="97"/>
  <c r="AA29" i="97"/>
  <c r="AC87" i="61"/>
  <c r="AA85" i="61"/>
  <c r="Y17" i="97"/>
  <c r="L62" i="92"/>
  <c r="L41" i="61"/>
  <c r="AA35" i="61"/>
  <c r="AC34" i="61"/>
  <c r="Y36" i="61"/>
  <c r="AC45" i="22"/>
  <c r="Y24" i="95"/>
  <c r="Y20" i="97"/>
  <c r="L21" i="97"/>
  <c r="Y25" i="92"/>
  <c r="AC90" i="61"/>
  <c r="AA91" i="61"/>
  <c r="AC61" i="22"/>
  <c r="L11" i="95"/>
  <c r="Y34" i="92"/>
  <c r="Y60" i="68"/>
  <c r="X62" i="68"/>
  <c r="M62" i="68"/>
  <c r="Y62" i="68"/>
  <c r="AC19" i="96"/>
  <c r="C17" i="52"/>
  <c r="AC31" i="92"/>
  <c r="Y31" i="92"/>
  <c r="M32" i="92"/>
  <c r="X32" i="92"/>
  <c r="Y12" i="96"/>
  <c r="X12" i="96"/>
  <c r="M12" i="96"/>
  <c r="AA10" i="92"/>
  <c r="P11" i="92"/>
  <c r="T11" i="92"/>
  <c r="T27" i="98"/>
  <c r="P25" i="98"/>
  <c r="T25" i="98"/>
  <c r="M27" i="98"/>
  <c r="X27" i="98"/>
  <c r="L26" i="98"/>
  <c r="Y26" i="98"/>
  <c r="Y16" i="59"/>
  <c r="Y17" i="59"/>
  <c r="AC14" i="98"/>
  <c r="AA16" i="98"/>
  <c r="AA39" i="90"/>
  <c r="Y40" i="90"/>
  <c r="P45" i="92"/>
  <c r="T45" i="92"/>
  <c r="AC44" i="92"/>
  <c r="AA45" i="92"/>
  <c r="X9" i="59"/>
  <c r="M9" i="59"/>
  <c r="AA12" i="59"/>
  <c r="AC30" i="68"/>
  <c r="AC29" i="68"/>
  <c r="P32" i="68"/>
  <c r="T32" i="68"/>
  <c r="L31" i="68"/>
  <c r="X20" i="92"/>
  <c r="M20" i="92"/>
  <c r="AA20" i="92"/>
  <c r="T25" i="68"/>
  <c r="P25" i="68"/>
  <c r="AA25" i="68"/>
  <c r="AC9" i="98"/>
  <c r="M9" i="98"/>
  <c r="X9" i="98"/>
  <c r="X75" i="92"/>
  <c r="M75" i="92"/>
  <c r="L77" i="92"/>
  <c r="T12" i="68"/>
  <c r="P12" i="68"/>
  <c r="M10" i="68"/>
  <c r="X10" i="68"/>
  <c r="T11" i="68"/>
  <c r="P11" i="68"/>
  <c r="Y12" i="68"/>
  <c r="AC51" i="22"/>
  <c r="AA40" i="92"/>
  <c r="T40" i="92"/>
  <c r="P40" i="92"/>
  <c r="X42" i="22"/>
  <c r="M42" i="22"/>
  <c r="L41" i="22"/>
  <c r="L39" i="22"/>
  <c r="Y64" i="72"/>
  <c r="L55" i="92"/>
  <c r="AC59" i="61"/>
  <c r="AC61" i="61"/>
  <c r="L67" i="22"/>
  <c r="Y67" i="61"/>
  <c r="AC17" i="61"/>
  <c r="T29" i="61"/>
  <c r="L24" i="92"/>
  <c r="P36" i="92"/>
  <c r="T36" i="92"/>
  <c r="Y61" i="68"/>
  <c r="L61" i="68"/>
  <c r="X21" i="96"/>
  <c r="M21" i="96"/>
  <c r="M31" i="92"/>
  <c r="X31" i="92"/>
  <c r="AC29" i="92"/>
  <c r="AA32" i="92"/>
  <c r="M30" i="92"/>
  <c r="X30" i="92"/>
  <c r="M10" i="96"/>
  <c r="X10" i="96"/>
  <c r="AC12" i="96"/>
  <c r="X9" i="92"/>
  <c r="M9" i="92"/>
  <c r="M14" i="59"/>
  <c r="X14" i="59"/>
  <c r="M16" i="59"/>
  <c r="X16" i="59"/>
  <c r="T14" i="98"/>
  <c r="AC41" i="90"/>
  <c r="M44" i="92"/>
  <c r="X44" i="92"/>
  <c r="M46" i="92"/>
  <c r="X46" i="92"/>
  <c r="T47" i="92"/>
  <c r="P47" i="92"/>
  <c r="L10" i="59"/>
  <c r="AC31" i="68"/>
  <c r="T30" i="68"/>
  <c r="P30" i="68"/>
  <c r="AA29" i="68"/>
  <c r="Y20" i="98"/>
  <c r="X21" i="92"/>
  <c r="M21" i="92"/>
  <c r="M19" i="92"/>
  <c r="Y22" i="92"/>
  <c r="L21" i="92"/>
  <c r="Y24" i="68"/>
  <c r="AA26" i="68"/>
  <c r="P26" i="68"/>
  <c r="T26" i="68"/>
  <c r="AA74" i="92"/>
  <c r="M9" i="68"/>
  <c r="X9" i="68"/>
  <c r="L9" i="68"/>
  <c r="P10" i="68"/>
  <c r="T10" i="68"/>
  <c r="M51" i="22"/>
  <c r="X51" i="22"/>
  <c r="AA42" i="92"/>
  <c r="AA39" i="92"/>
  <c r="Y17" i="68"/>
  <c r="M16" i="68"/>
  <c r="X16" i="68"/>
  <c r="T40" i="22"/>
  <c r="P40" i="22"/>
  <c r="M39" i="22"/>
  <c r="X39" i="22"/>
  <c r="Y39" i="22"/>
  <c r="T42" i="22"/>
  <c r="Y100" i="61"/>
  <c r="Y60" i="22"/>
  <c r="L59" i="22"/>
  <c r="AC62" i="22"/>
  <c r="L11" i="97"/>
  <c r="AC36" i="92"/>
  <c r="L59" i="68"/>
  <c r="X61" i="68"/>
  <c r="M61" i="68"/>
  <c r="Y22" i="96"/>
  <c r="AC20" i="96"/>
  <c r="M19" i="96"/>
  <c r="X19" i="96"/>
  <c r="T30" i="92"/>
  <c r="P30" i="92"/>
  <c r="AC30" i="92"/>
  <c r="AA9" i="96"/>
  <c r="AA10" i="96"/>
  <c r="L9" i="96"/>
  <c r="L11" i="96"/>
  <c r="AC9" i="92"/>
  <c r="T12" i="92"/>
  <c r="P12" i="92"/>
  <c r="Y11" i="92"/>
  <c r="L10" i="92"/>
  <c r="AA11" i="92"/>
  <c r="AC10" i="92"/>
  <c r="AA24" i="98"/>
  <c r="AC17" i="59"/>
  <c r="AA14" i="59"/>
  <c r="T15" i="59"/>
  <c r="P15" i="59"/>
  <c r="AA15" i="98"/>
  <c r="M15" i="98"/>
  <c r="X15" i="98"/>
  <c r="Y16" i="98"/>
  <c r="X41" i="90"/>
  <c r="M41" i="90"/>
  <c r="AA40" i="90"/>
  <c r="AA41" i="90"/>
  <c r="AC45" i="92"/>
  <c r="AC46" i="92"/>
  <c r="L9" i="59"/>
  <c r="P11" i="59"/>
  <c r="T11" i="59"/>
  <c r="L29" i="68"/>
  <c r="Y31" i="68"/>
  <c r="Y19" i="98"/>
  <c r="L22" i="98"/>
  <c r="AC21" i="98"/>
  <c r="AA21" i="92"/>
  <c r="AC19" i="92"/>
  <c r="AC22" i="92"/>
  <c r="P22" i="92"/>
  <c r="T22" i="92"/>
  <c r="Y25" i="68"/>
  <c r="M24" i="68"/>
  <c r="X24" i="68"/>
  <c r="L26" i="68"/>
  <c r="M26" i="68"/>
  <c r="X26" i="68"/>
  <c r="AC10" i="98"/>
  <c r="AA10" i="98"/>
  <c r="Y12" i="98"/>
  <c r="T11" i="98"/>
  <c r="P11" i="98"/>
  <c r="L76" i="92"/>
  <c r="Y77" i="92"/>
  <c r="Y76" i="92"/>
  <c r="Y75" i="92"/>
  <c r="AA10" i="68"/>
  <c r="Y11" i="68"/>
  <c r="X12" i="68"/>
  <c r="M12" i="68"/>
  <c r="L12" i="68"/>
  <c r="X52" i="22"/>
  <c r="M52" i="22"/>
  <c r="AA49" i="22"/>
  <c r="P52" i="22"/>
  <c r="T51" i="22"/>
  <c r="P51" i="22"/>
  <c r="AA52" i="22"/>
  <c r="AA41" i="92"/>
  <c r="AC41" i="92"/>
  <c r="P15" i="68"/>
  <c r="T15" i="68"/>
  <c r="M14" i="68"/>
  <c r="X14" i="68"/>
  <c r="AC39" i="22"/>
  <c r="L22" i="72"/>
  <c r="AC31" i="84"/>
  <c r="AA76" i="72"/>
  <c r="Y26" i="72"/>
  <c r="AC25" i="72"/>
  <c r="AC34" i="85"/>
  <c r="AA11" i="85"/>
  <c r="AC39" i="85"/>
  <c r="AC85" i="72"/>
  <c r="AA87" i="72"/>
  <c r="AC54" i="85"/>
  <c r="AA54" i="85"/>
  <c r="Y21" i="84"/>
  <c r="L22" i="84"/>
  <c r="AC57" i="92"/>
  <c r="X54" i="92"/>
  <c r="M54" i="92"/>
  <c r="AC54" i="92"/>
  <c r="Y61" i="61"/>
  <c r="AA66" i="22"/>
  <c r="AC65" i="22"/>
  <c r="L19" i="22"/>
  <c r="X19" i="95"/>
  <c r="M19" i="95"/>
  <c r="Y20" i="95"/>
  <c r="P37" i="97"/>
  <c r="T37" i="97"/>
  <c r="T35" i="97"/>
  <c r="P35" i="97"/>
  <c r="L36" i="97"/>
  <c r="Y20" i="61"/>
  <c r="X27" i="61"/>
  <c r="M27" i="61"/>
  <c r="AC27" i="61"/>
  <c r="AC65" i="61"/>
  <c r="T64" i="61"/>
  <c r="AC49" i="61"/>
  <c r="L52" i="61"/>
  <c r="X37" i="22"/>
  <c r="M37" i="22"/>
  <c r="L34" i="22"/>
  <c r="AA37" i="22"/>
  <c r="P42" i="95"/>
  <c r="T42" i="95"/>
  <c r="L41" i="95"/>
  <c r="AC40" i="95"/>
  <c r="AA41" i="95"/>
  <c r="AC15" i="61"/>
  <c r="T17" i="61"/>
  <c r="P17" i="61"/>
  <c r="AA15" i="61"/>
  <c r="T14" i="61"/>
  <c r="T32" i="86"/>
  <c r="P32" i="86"/>
  <c r="L30" i="86"/>
  <c r="X17" i="22"/>
  <c r="M17" i="22"/>
  <c r="AA15" i="22"/>
  <c r="L14" i="22"/>
  <c r="M14" i="22"/>
  <c r="X14" i="22"/>
  <c r="P10" i="61"/>
  <c r="T10" i="61"/>
  <c r="L9" i="61"/>
  <c r="T12" i="61"/>
  <c r="P12" i="61"/>
  <c r="Y10" i="61"/>
  <c r="M10" i="61"/>
  <c r="X10" i="61"/>
  <c r="L11" i="94"/>
  <c r="X10" i="94"/>
  <c r="M10" i="94"/>
  <c r="M12" i="94"/>
  <c r="X12" i="94"/>
  <c r="M22" i="99"/>
  <c r="X22" i="99"/>
  <c r="M29" i="22"/>
  <c r="X29" i="22"/>
  <c r="M30" i="22"/>
  <c r="X30" i="22"/>
  <c r="X16" i="95"/>
  <c r="M16" i="95"/>
  <c r="T17" i="95"/>
  <c r="P17" i="95"/>
  <c r="AC17" i="86"/>
  <c r="M14" i="86"/>
  <c r="X14" i="86"/>
  <c r="AA16" i="86"/>
  <c r="AA14" i="86"/>
  <c r="Y12" i="99"/>
  <c r="L9" i="99"/>
  <c r="L25" i="22"/>
  <c r="AA24" i="22"/>
  <c r="L27" i="22"/>
  <c r="Y25" i="22"/>
  <c r="AA82" i="61"/>
  <c r="P17" i="99"/>
  <c r="T17" i="99"/>
  <c r="Y16" i="99"/>
  <c r="T14" i="99"/>
  <c r="AC69" i="61"/>
  <c r="Y49" i="92"/>
  <c r="T29" i="97"/>
  <c r="AA42" i="99"/>
  <c r="Y42" i="99"/>
  <c r="AA40" i="99"/>
  <c r="M39" i="99"/>
  <c r="X39" i="99"/>
  <c r="L41" i="99"/>
  <c r="P87" i="61"/>
  <c r="T87" i="61"/>
  <c r="T69" i="22"/>
  <c r="AC71" i="22"/>
  <c r="L16" i="97"/>
  <c r="AC62" i="92"/>
  <c r="M61" i="92"/>
  <c r="X61" i="92"/>
  <c r="AC40" i="61"/>
  <c r="AC39" i="61"/>
  <c r="AC41" i="61"/>
  <c r="M34" i="61"/>
  <c r="X34" i="61"/>
  <c r="AC36" i="61"/>
  <c r="AA36" i="61"/>
  <c r="X45" i="22"/>
  <c r="M45" i="22"/>
  <c r="T44" i="22"/>
  <c r="P26" i="95"/>
  <c r="T26" i="95"/>
  <c r="AA26" i="95"/>
  <c r="AA19" i="97"/>
  <c r="X19" i="97"/>
  <c r="M19" i="97"/>
  <c r="M24" i="92"/>
  <c r="X24" i="92"/>
  <c r="L27" i="92"/>
  <c r="AC101" i="61"/>
  <c r="L99" i="61"/>
  <c r="AC89" i="61"/>
  <c r="L91" i="61"/>
  <c r="P90" i="61"/>
  <c r="T90" i="61"/>
  <c r="L60" i="22"/>
  <c r="AC59" i="22"/>
  <c r="M11" i="95"/>
  <c r="X11" i="95"/>
  <c r="M9" i="95"/>
  <c r="X9" i="95"/>
  <c r="AC12" i="95"/>
  <c r="T10" i="97"/>
  <c r="P10" i="97"/>
  <c r="AA56" i="92"/>
  <c r="L57" i="92"/>
  <c r="T56" i="92"/>
  <c r="P56" i="92"/>
  <c r="AC55" i="92"/>
  <c r="T22" i="22"/>
  <c r="P22" i="22"/>
  <c r="P22" i="61"/>
  <c r="T22" i="61"/>
  <c r="X24" i="61"/>
  <c r="M24" i="61"/>
  <c r="T27" i="61"/>
  <c r="P27" i="61"/>
  <c r="T66" i="61"/>
  <c r="P66" i="61"/>
  <c r="Y65" i="61"/>
  <c r="T19" i="94"/>
  <c r="M22" i="94"/>
  <c r="X22" i="94"/>
  <c r="M52" i="61"/>
  <c r="X52" i="61"/>
  <c r="T51" i="61"/>
  <c r="P51" i="61"/>
  <c r="M36" i="22"/>
  <c r="X36" i="22"/>
  <c r="M42" i="95"/>
  <c r="X42" i="95"/>
  <c r="M12" i="61"/>
  <c r="X12" i="61"/>
  <c r="T22" i="99"/>
  <c r="P22" i="99"/>
  <c r="T15" i="95"/>
  <c r="P15" i="95"/>
  <c r="P97" i="61"/>
  <c r="T97" i="61"/>
  <c r="M24" i="22"/>
  <c r="X24" i="22"/>
  <c r="X25" i="22"/>
  <c r="M25" i="22"/>
  <c r="P32" i="61"/>
  <c r="T32" i="61"/>
  <c r="M32" i="61"/>
  <c r="X32" i="61"/>
  <c r="M17" i="99"/>
  <c r="X17" i="99"/>
  <c r="T15" i="99"/>
  <c r="P15" i="99"/>
  <c r="M72" i="61"/>
  <c r="X72" i="61"/>
  <c r="P30" i="97"/>
  <c r="T30" i="97"/>
  <c r="M40" i="99"/>
  <c r="X40" i="99"/>
  <c r="AA72" i="22"/>
  <c r="M14" i="97"/>
  <c r="X14" i="97"/>
  <c r="X16" i="97"/>
  <c r="M16" i="97"/>
  <c r="X59" i="92"/>
  <c r="M59" i="92"/>
  <c r="T42" i="61"/>
  <c r="P42" i="61"/>
  <c r="Y30" i="99"/>
  <c r="X29" i="99"/>
  <c r="M29" i="99"/>
  <c r="P36" i="61"/>
  <c r="T36" i="61"/>
  <c r="P47" i="22"/>
  <c r="T47" i="22"/>
  <c r="M24" i="95"/>
  <c r="X24" i="95"/>
  <c r="T27" i="95"/>
  <c r="P27" i="95"/>
  <c r="M27" i="95"/>
  <c r="X27" i="95"/>
  <c r="X21" i="97"/>
  <c r="M21" i="97"/>
  <c r="AC22" i="97"/>
  <c r="Y22" i="97"/>
  <c r="Y27" i="92"/>
  <c r="P26" i="92"/>
  <c r="T26" i="92"/>
  <c r="Y101" i="61"/>
  <c r="P101" i="61"/>
  <c r="T101" i="61"/>
  <c r="M91" i="61"/>
  <c r="X91" i="61"/>
  <c r="AA90" i="61"/>
  <c r="X62" i="22"/>
  <c r="M62" i="22"/>
  <c r="P10" i="95"/>
  <c r="T10" i="95"/>
  <c r="P11" i="95"/>
  <c r="T11" i="95"/>
  <c r="M10" i="95"/>
  <c r="X10" i="95"/>
  <c r="Y9" i="97"/>
  <c r="L21" i="72"/>
  <c r="AC30" i="84"/>
  <c r="L30" i="84"/>
  <c r="AA77" i="72"/>
  <c r="L79" i="72"/>
  <c r="AA10" i="85"/>
  <c r="L14" i="96"/>
  <c r="AA9" i="72"/>
  <c r="Y11" i="72"/>
  <c r="L11" i="72"/>
  <c r="Y40" i="85"/>
  <c r="Y42" i="84"/>
  <c r="AA86" i="72"/>
  <c r="X55" i="92"/>
  <c r="M55" i="92"/>
  <c r="P55" i="92"/>
  <c r="T55" i="92"/>
  <c r="X56" i="92"/>
  <c r="M56" i="92"/>
  <c r="AA55" i="92"/>
  <c r="AA54" i="92"/>
  <c r="C47" i="52"/>
  <c r="M60" i="61"/>
  <c r="X60" i="61"/>
  <c r="M67" i="22"/>
  <c r="X67" i="22"/>
  <c r="L66" i="22"/>
  <c r="X19" i="22"/>
  <c r="M19" i="22"/>
  <c r="M21" i="95"/>
  <c r="X21" i="95"/>
  <c r="T21" i="95"/>
  <c r="P21" i="95"/>
  <c r="T20" i="95"/>
  <c r="P20" i="95"/>
  <c r="L34" i="97"/>
  <c r="P20" i="61"/>
  <c r="T20" i="61"/>
  <c r="X21" i="61"/>
  <c r="M21" i="61"/>
  <c r="T26" i="61"/>
  <c r="P26" i="61"/>
  <c r="AC67" i="61"/>
  <c r="M66" i="61"/>
  <c r="X66" i="61"/>
  <c r="P21" i="94"/>
  <c r="T21" i="94"/>
  <c r="M49" i="61"/>
  <c r="X49" i="61"/>
  <c r="M34" i="22"/>
  <c r="X39" i="95"/>
  <c r="M39" i="95"/>
  <c r="M17" i="61"/>
  <c r="X17" i="61"/>
  <c r="M14" i="61"/>
  <c r="X14" i="61"/>
  <c r="Y30" i="86"/>
  <c r="P31" i="86"/>
  <c r="T31" i="86"/>
  <c r="M32" i="86"/>
  <c r="X32" i="86"/>
  <c r="T14" i="22"/>
  <c r="P16" i="22"/>
  <c r="T16" i="22"/>
  <c r="X11" i="61"/>
  <c r="M11" i="61"/>
  <c r="M9" i="61"/>
  <c r="X9" i="61"/>
  <c r="M11" i="94"/>
  <c r="X11" i="94"/>
  <c r="P32" i="22"/>
  <c r="T32" i="22"/>
  <c r="Y14" i="95"/>
  <c r="P96" i="61"/>
  <c r="T96" i="61"/>
  <c r="L95" i="61"/>
  <c r="AC15" i="86"/>
  <c r="M15" i="86"/>
  <c r="X15" i="86"/>
  <c r="X9" i="99"/>
  <c r="M9" i="99"/>
  <c r="T25" i="22"/>
  <c r="P25" i="22"/>
  <c r="AA26" i="22"/>
  <c r="Y80" i="61"/>
  <c r="AC79" i="61"/>
  <c r="T79" i="61"/>
  <c r="X30" i="61"/>
  <c r="M30" i="61"/>
  <c r="M29" i="61"/>
  <c r="X29" i="61"/>
  <c r="P16" i="99"/>
  <c r="T16" i="99"/>
  <c r="X69" i="61"/>
  <c r="M69" i="61"/>
  <c r="L72" i="61"/>
  <c r="M32" i="97"/>
  <c r="X32" i="97"/>
  <c r="C22" i="52"/>
  <c r="C42" i="52"/>
  <c r="T40" i="99"/>
  <c r="P40" i="99"/>
  <c r="M87" i="61"/>
  <c r="X87" i="61"/>
  <c r="P72" i="22"/>
  <c r="T72" i="22"/>
  <c r="Y16" i="97"/>
  <c r="X40" i="61"/>
  <c r="M40" i="61"/>
  <c r="X31" i="99"/>
  <c r="M31" i="99"/>
  <c r="AA32" i="99"/>
  <c r="L30" i="99"/>
  <c r="X36" i="61"/>
  <c r="M36" i="61"/>
  <c r="X46" i="22"/>
  <c r="M46" i="22"/>
  <c r="P25" i="95"/>
  <c r="T25" i="95"/>
  <c r="AA27" i="95"/>
  <c r="M22" i="97"/>
  <c r="X22" i="97"/>
  <c r="X26" i="92"/>
  <c r="M26" i="92"/>
  <c r="M25" i="92"/>
  <c r="X25" i="92"/>
  <c r="X101" i="61"/>
  <c r="M101" i="61"/>
  <c r="P102" i="61"/>
  <c r="T102" i="61"/>
  <c r="T92" i="61"/>
  <c r="P92" i="61"/>
  <c r="T60" i="22"/>
  <c r="P60" i="22"/>
  <c r="M61" i="22"/>
  <c r="X61" i="22"/>
  <c r="X12" i="95"/>
  <c r="M12" i="95"/>
  <c r="X12" i="97"/>
  <c r="M12" i="97"/>
  <c r="Y19" i="22"/>
  <c r="M36" i="97"/>
  <c r="X36" i="97"/>
  <c r="AA20" i="61"/>
  <c r="X22" i="61"/>
  <c r="M22" i="61"/>
  <c r="Y21" i="61"/>
  <c r="T67" i="61"/>
  <c r="P67" i="61"/>
  <c r="L65" i="61"/>
  <c r="AC66" i="61"/>
  <c r="X21" i="94"/>
  <c r="M21" i="94"/>
  <c r="T22" i="94"/>
  <c r="P22" i="94"/>
  <c r="T52" i="61"/>
  <c r="P52" i="61"/>
  <c r="P36" i="22"/>
  <c r="T36" i="22"/>
  <c r="T41" i="95"/>
  <c r="P41" i="95"/>
  <c r="P40" i="95"/>
  <c r="T40" i="95"/>
  <c r="M15" i="22"/>
  <c r="X15" i="22"/>
  <c r="T9" i="94"/>
  <c r="X19" i="99"/>
  <c r="M19" i="99"/>
  <c r="M31" i="22"/>
  <c r="X31" i="22"/>
  <c r="T31" i="22"/>
  <c r="P31" i="22"/>
  <c r="P16" i="95"/>
  <c r="T16" i="95"/>
  <c r="Y15" i="95"/>
  <c r="Y95" i="61"/>
  <c r="AA17" i="86"/>
  <c r="T11" i="99"/>
  <c r="P11" i="99"/>
  <c r="AC26" i="22"/>
  <c r="T27" i="22"/>
  <c r="P27" i="22"/>
  <c r="M79" i="61"/>
  <c r="X79" i="61"/>
  <c r="P82" i="61"/>
  <c r="T82" i="61"/>
  <c r="X80" i="61"/>
  <c r="M80" i="61"/>
  <c r="P31" i="61"/>
  <c r="T31" i="61"/>
  <c r="Y29" i="61"/>
  <c r="M15" i="99"/>
  <c r="X15" i="99"/>
  <c r="T71" i="61"/>
  <c r="P71" i="61"/>
  <c r="Y70" i="61"/>
  <c r="L70" i="61"/>
  <c r="P51" i="92"/>
  <c r="T51" i="92"/>
  <c r="AA51" i="92"/>
  <c r="M52" i="92"/>
  <c r="X52" i="92"/>
  <c r="M31" i="97"/>
  <c r="X31" i="97"/>
  <c r="C12" i="52"/>
  <c r="T84" i="61"/>
  <c r="AA70" i="22"/>
  <c r="T70" i="22"/>
  <c r="P70" i="22"/>
  <c r="P60" i="92"/>
  <c r="T60" i="92"/>
  <c r="AA60" i="92"/>
  <c r="M62" i="92"/>
  <c r="X62" i="92"/>
  <c r="X42" i="61"/>
  <c r="M42" i="61"/>
  <c r="M39" i="61"/>
  <c r="X39" i="61"/>
  <c r="AC30" i="99"/>
  <c r="AC32" i="99"/>
  <c r="P31" i="99"/>
  <c r="T31" i="99"/>
  <c r="AA31" i="99"/>
  <c r="L37" i="61"/>
  <c r="X47" i="22"/>
  <c r="M47" i="22"/>
  <c r="X25" i="95"/>
  <c r="M25" i="95"/>
  <c r="M20" i="97"/>
  <c r="X20" i="97"/>
  <c r="T19" i="97"/>
  <c r="C27" i="52"/>
  <c r="L102" i="61"/>
  <c r="Y102" i="61"/>
  <c r="X102" i="61"/>
  <c r="M102" i="61"/>
  <c r="L89" i="61"/>
  <c r="P62" i="22"/>
  <c r="T62" i="22"/>
  <c r="T12" i="95"/>
  <c r="P12" i="95"/>
  <c r="L9" i="97"/>
  <c r="L10" i="97"/>
  <c r="T11" i="97"/>
  <c r="P11" i="97"/>
  <c r="AA29" i="84"/>
  <c r="AA30" i="72"/>
  <c r="Y31" i="72"/>
  <c r="Y77" i="72"/>
  <c r="AC27" i="72"/>
  <c r="L24" i="72"/>
  <c r="AC24" i="72"/>
  <c r="AA27" i="96"/>
  <c r="Y24" i="96"/>
  <c r="AC10" i="85"/>
  <c r="L11" i="85"/>
  <c r="AA9" i="85"/>
  <c r="AA42" i="85"/>
  <c r="AC40" i="85"/>
  <c r="L17" i="72"/>
  <c r="L15" i="72"/>
  <c r="L55" i="85"/>
  <c r="AC55" i="85"/>
  <c r="T54" i="92"/>
  <c r="X57" i="92"/>
  <c r="M57" i="92"/>
  <c r="X62" i="61"/>
  <c r="M62" i="61"/>
  <c r="L62" i="61"/>
  <c r="AA60" i="61"/>
  <c r="AC64" i="22"/>
  <c r="L64" i="22"/>
  <c r="X66" i="22"/>
  <c r="M66" i="22"/>
  <c r="AC66" i="22"/>
  <c r="P20" i="22"/>
  <c r="T19" i="22"/>
  <c r="Y21" i="22"/>
  <c r="P22" i="95"/>
  <c r="T22" i="95"/>
  <c r="AC22" i="95"/>
  <c r="T19" i="95"/>
  <c r="AA36" i="97"/>
  <c r="Y36" i="97"/>
  <c r="X37" i="97"/>
  <c r="M37" i="97"/>
  <c r="Y34" i="97"/>
  <c r="P36" i="97"/>
  <c r="T36" i="97"/>
  <c r="AC20" i="61"/>
  <c r="L24" i="61"/>
  <c r="Y27" i="61"/>
  <c r="X26" i="61"/>
  <c r="M26" i="61"/>
  <c r="P25" i="61"/>
  <c r="T25" i="61"/>
  <c r="L66" i="61"/>
  <c r="Y64" i="61"/>
  <c r="L64" i="61"/>
  <c r="AC21" i="94"/>
  <c r="Y22" i="94"/>
  <c r="T20" i="94"/>
  <c r="P20" i="94"/>
  <c r="Y52" i="61"/>
  <c r="T49" i="61"/>
  <c r="M50" i="61"/>
  <c r="X50" i="61"/>
  <c r="X34" i="22"/>
  <c r="Y36" i="22"/>
  <c r="Y35" i="22"/>
  <c r="AA42" i="95"/>
  <c r="AC39" i="95"/>
  <c r="X41" i="95"/>
  <c r="M41" i="95"/>
  <c r="L15" i="61"/>
  <c r="P16" i="61"/>
  <c r="T16" i="61"/>
  <c r="Y17" i="61"/>
  <c r="M30" i="86"/>
  <c r="X30" i="86"/>
  <c r="M31" i="86"/>
  <c r="X31" i="86"/>
  <c r="L29" i="86"/>
  <c r="L16" i="22"/>
  <c r="AA14" i="22"/>
  <c r="T15" i="22"/>
  <c r="P15" i="22"/>
  <c r="M16" i="22"/>
  <c r="X16" i="22"/>
  <c r="L11" i="61"/>
  <c r="X9" i="94"/>
  <c r="M9" i="94"/>
  <c r="L12" i="94"/>
  <c r="Y10" i="94"/>
  <c r="Y19" i="99"/>
  <c r="L21" i="99"/>
  <c r="T19" i="99"/>
  <c r="L31" i="22"/>
  <c r="Y30" i="22"/>
  <c r="AA29" i="22"/>
  <c r="AA17" i="95"/>
  <c r="X15" i="95"/>
  <c r="M15" i="95"/>
  <c r="M95" i="61"/>
  <c r="X95" i="61"/>
  <c r="X97" i="61"/>
  <c r="M97" i="61"/>
  <c r="Y15" i="86"/>
  <c r="L15" i="86"/>
  <c r="P15" i="86"/>
  <c r="T15" i="86"/>
  <c r="AC14" i="86"/>
  <c r="M11" i="99"/>
  <c r="L26" i="22"/>
  <c r="AC27" i="22"/>
  <c r="AC81" i="61"/>
  <c r="P81" i="61"/>
  <c r="T81" i="61"/>
  <c r="AC80" i="61"/>
  <c r="P30" i="61"/>
  <c r="T30" i="61"/>
  <c r="AC30" i="61"/>
  <c r="M14" i="99"/>
  <c r="X14" i="99"/>
  <c r="L17" i="99"/>
  <c r="AA15" i="99"/>
  <c r="AA69" i="61"/>
  <c r="X50" i="92"/>
  <c r="M50" i="92"/>
  <c r="P50" i="92"/>
  <c r="T50" i="92"/>
  <c r="AC51" i="92"/>
  <c r="T49" i="92"/>
  <c r="L49" i="92"/>
  <c r="M51" i="92"/>
  <c r="X51" i="92"/>
  <c r="AC29" i="97"/>
  <c r="P31" i="97"/>
  <c r="T31" i="97"/>
  <c r="L29" i="97"/>
  <c r="C87" i="52"/>
  <c r="L40" i="99"/>
  <c r="AA39" i="99"/>
  <c r="AC40" i="99"/>
  <c r="AA41" i="99"/>
  <c r="M41" i="99"/>
  <c r="X41" i="99"/>
  <c r="AA84" i="61"/>
  <c r="Y87" i="61"/>
  <c r="AA87" i="61"/>
  <c r="L84" i="61"/>
  <c r="T71" i="22"/>
  <c r="P71" i="22"/>
  <c r="L69" i="22"/>
  <c r="M70" i="22"/>
  <c r="X70" i="22"/>
  <c r="AA14" i="97"/>
  <c r="AC15" i="97"/>
  <c r="T17" i="97"/>
  <c r="P17" i="97"/>
  <c r="AC17" i="97"/>
  <c r="L17" i="97"/>
  <c r="T61" i="92"/>
  <c r="P61" i="92"/>
  <c r="AA59" i="92"/>
  <c r="L59" i="92"/>
  <c r="Y62" i="92"/>
  <c r="AC42" i="61"/>
  <c r="AC31" i="99"/>
  <c r="L29" i="99"/>
  <c r="P32" i="99"/>
  <c r="T32" i="99"/>
  <c r="Y32" i="99"/>
  <c r="T37" i="61"/>
  <c r="P37" i="61"/>
  <c r="X37" i="61"/>
  <c r="M37" i="61"/>
  <c r="M35" i="61"/>
  <c r="X35" i="61"/>
  <c r="T46" i="22"/>
  <c r="P46" i="22"/>
  <c r="L44" i="22"/>
  <c r="AA45" i="22"/>
  <c r="Y26" i="95"/>
  <c r="Y25" i="95"/>
  <c r="AC19" i="97"/>
  <c r="AC21" i="97"/>
  <c r="L26" i="92"/>
  <c r="T24" i="92"/>
  <c r="M100" i="61"/>
  <c r="X100" i="61"/>
  <c r="X92" i="61"/>
  <c r="M92" i="61"/>
  <c r="Y90" i="61"/>
  <c r="T61" i="22"/>
  <c r="P61" i="22"/>
  <c r="L12" i="95"/>
  <c r="Y10" i="97"/>
  <c r="AC12" i="97"/>
  <c r="Y12" i="97"/>
  <c r="Y22" i="72"/>
  <c r="AC29" i="84"/>
  <c r="AA32" i="84"/>
  <c r="L90" i="72"/>
  <c r="AC26" i="72"/>
  <c r="AA34" i="85"/>
  <c r="Y29" i="85"/>
  <c r="L24" i="96"/>
  <c r="AA12" i="72"/>
  <c r="AA10" i="72"/>
  <c r="AC11" i="72"/>
  <c r="AC54" i="72"/>
  <c r="AC86" i="72"/>
  <c r="T54" i="85"/>
  <c r="P57" i="92"/>
  <c r="T57" i="92"/>
  <c r="AA57" i="92"/>
  <c r="P62" i="61"/>
  <c r="T62" i="61"/>
  <c r="Y65" i="22"/>
  <c r="X64" i="22"/>
  <c r="M64" i="22"/>
  <c r="M65" i="22"/>
  <c r="X65" i="22"/>
  <c r="P66" i="22"/>
  <c r="T66" i="22"/>
  <c r="T64" i="22"/>
  <c r="X22" i="22"/>
  <c r="M22" i="22"/>
  <c r="X22" i="95"/>
  <c r="M22" i="95"/>
  <c r="AC19" i="95"/>
  <c r="X35" i="97"/>
  <c r="M35" i="97"/>
  <c r="Y35" i="97"/>
  <c r="AC37" i="97"/>
  <c r="AA34" i="97"/>
  <c r="X19" i="61"/>
  <c r="M19" i="61"/>
  <c r="AA19" i="61"/>
  <c r="X20" i="61"/>
  <c r="M20" i="61"/>
  <c r="AA25" i="61"/>
  <c r="Y26" i="61"/>
  <c r="X65" i="61"/>
  <c r="AA66" i="61"/>
  <c r="AA64" i="61"/>
  <c r="M19" i="94"/>
  <c r="X19" i="94"/>
  <c r="M51" i="61"/>
  <c r="X51" i="61"/>
  <c r="T37" i="22"/>
  <c r="P37" i="22"/>
  <c r="P35" i="22"/>
  <c r="T34" i="22"/>
  <c r="Y34" i="22"/>
  <c r="Y39" i="95"/>
  <c r="X40" i="95"/>
  <c r="M40" i="95"/>
  <c r="X15" i="61"/>
  <c r="M15" i="61"/>
  <c r="X16" i="61"/>
  <c r="M16" i="61"/>
  <c r="P11" i="61"/>
  <c r="T11" i="61"/>
  <c r="Y31" i="22"/>
  <c r="Y17" i="95"/>
  <c r="L14" i="95"/>
  <c r="T95" i="61"/>
  <c r="P95" i="61"/>
  <c r="L96" i="61"/>
  <c r="AC96" i="61"/>
  <c r="T17" i="86"/>
  <c r="P17" i="86"/>
  <c r="X16" i="86"/>
  <c r="P12" i="99"/>
  <c r="T12" i="99"/>
  <c r="X12" i="99"/>
  <c r="M12" i="99"/>
  <c r="X10" i="99"/>
  <c r="M10" i="99"/>
  <c r="M27" i="22"/>
  <c r="X27" i="22"/>
  <c r="T26" i="22"/>
  <c r="P26" i="22"/>
  <c r="X81" i="61"/>
  <c r="M81" i="61"/>
  <c r="AA80" i="61"/>
  <c r="M31" i="61"/>
  <c r="X31" i="61"/>
  <c r="L31" i="61"/>
  <c r="AA30" i="61"/>
  <c r="AC29" i="61"/>
  <c r="Y15" i="99"/>
  <c r="L51" i="92"/>
  <c r="M49" i="92"/>
  <c r="X49" i="92"/>
  <c r="M29" i="97"/>
  <c r="X29" i="97"/>
  <c r="Y41" i="99"/>
  <c r="T42" i="99"/>
  <c r="P42" i="99"/>
  <c r="L42" i="99"/>
  <c r="M84" i="61"/>
  <c r="X84" i="61"/>
  <c r="Y84" i="61"/>
  <c r="X85" i="61"/>
  <c r="M85" i="61"/>
  <c r="AC70" i="22"/>
  <c r="AC72" i="22"/>
  <c r="Y15" i="97"/>
  <c r="T15" i="97"/>
  <c r="P15" i="97"/>
  <c r="AC60" i="92"/>
  <c r="Y59" i="92"/>
  <c r="L40" i="61"/>
  <c r="L42" i="61"/>
  <c r="L39" i="61"/>
  <c r="P40" i="61"/>
  <c r="T40" i="61"/>
  <c r="L31" i="99"/>
  <c r="M30" i="99"/>
  <c r="X30" i="99"/>
  <c r="Y29" i="99"/>
  <c r="AC44" i="22"/>
  <c r="AA46" i="22"/>
  <c r="Y47" i="22"/>
  <c r="L46" i="22"/>
  <c r="L24" i="95"/>
  <c r="T24" i="95"/>
  <c r="AC26" i="95"/>
  <c r="M26" i="95"/>
  <c r="X26" i="95"/>
  <c r="L22" i="97"/>
  <c r="P25" i="92"/>
  <c r="T25" i="92"/>
  <c r="X27" i="92"/>
  <c r="M27" i="92"/>
  <c r="AC99" i="61"/>
  <c r="AA100" i="61"/>
  <c r="M90" i="61"/>
  <c r="X90" i="61"/>
  <c r="Y91" i="61"/>
  <c r="AA89" i="61"/>
  <c r="AC92" i="61"/>
  <c r="L92" i="61"/>
  <c r="X60" i="22"/>
  <c r="M60" i="22"/>
  <c r="M59" i="22"/>
  <c r="X59" i="22"/>
  <c r="C27" i="100"/>
  <c r="Y12" i="95"/>
  <c r="Y11" i="95"/>
  <c r="AC10" i="95"/>
  <c r="X11" i="97"/>
  <c r="M11" i="97"/>
  <c r="T12" i="97"/>
  <c r="P12" i="97"/>
  <c r="M9" i="97"/>
  <c r="X9" i="97"/>
  <c r="AC36" i="72"/>
  <c r="L37" i="72"/>
  <c r="Y21" i="72"/>
  <c r="AC32" i="84"/>
  <c r="AA30" i="84"/>
  <c r="Y90" i="72"/>
  <c r="AA24" i="72"/>
  <c r="AA26" i="72"/>
  <c r="AC37" i="85"/>
  <c r="AA35" i="85"/>
  <c r="T34" i="85"/>
  <c r="AC57" i="72"/>
  <c r="AC84" i="72"/>
  <c r="AA85" i="72"/>
  <c r="AC87" i="72"/>
  <c r="AA55" i="85"/>
  <c r="Y54" i="92"/>
  <c r="T60" i="61"/>
  <c r="P60" i="61"/>
  <c r="P61" i="61"/>
  <c r="T61" i="61"/>
  <c r="X61" i="61"/>
  <c r="M61" i="61"/>
  <c r="P65" i="22"/>
  <c r="T65" i="22"/>
  <c r="Y67" i="22"/>
  <c r="L21" i="22"/>
  <c r="Y22" i="22"/>
  <c r="P21" i="22"/>
  <c r="T21" i="22"/>
  <c r="M21" i="22"/>
  <c r="X21" i="22"/>
  <c r="L21" i="95"/>
  <c r="M34" i="97"/>
  <c r="X34" i="97"/>
  <c r="L26" i="61"/>
  <c r="X67" i="61"/>
  <c r="M67" i="61"/>
  <c r="L51" i="61"/>
  <c r="M35" i="22"/>
  <c r="X35" i="22"/>
  <c r="T39" i="95"/>
  <c r="L40" i="95"/>
  <c r="L39" i="95"/>
  <c r="AC16" i="61"/>
  <c r="T15" i="61"/>
  <c r="P15" i="61"/>
  <c r="AC14" i="61"/>
  <c r="M29" i="86"/>
  <c r="X29" i="86"/>
  <c r="Y32" i="86"/>
  <c r="L15" i="22"/>
  <c r="L17" i="22"/>
  <c r="P10" i="94"/>
  <c r="T10" i="94"/>
  <c r="P11" i="94"/>
  <c r="T11" i="94"/>
  <c r="T21" i="99"/>
  <c r="P21" i="99"/>
  <c r="X20" i="99"/>
  <c r="M20" i="99"/>
  <c r="P30" i="22"/>
  <c r="T30" i="22"/>
  <c r="L30" i="22"/>
  <c r="Y32" i="22"/>
  <c r="T29" i="22"/>
  <c r="M14" i="95"/>
  <c r="X14" i="95"/>
  <c r="M17" i="95"/>
  <c r="X17" i="95"/>
  <c r="AC17" i="95"/>
  <c r="M94" i="61"/>
  <c r="X94" i="61"/>
  <c r="X96" i="61"/>
  <c r="M96" i="61"/>
  <c r="Y96" i="61"/>
  <c r="AC97" i="61"/>
  <c r="AA95" i="61"/>
  <c r="AA15" i="86"/>
  <c r="L17" i="86"/>
  <c r="P16" i="86"/>
  <c r="T16" i="86"/>
  <c r="AC25" i="22"/>
  <c r="X26" i="22"/>
  <c r="M26" i="22"/>
  <c r="AC82" i="61"/>
  <c r="P80" i="61"/>
  <c r="T80" i="61"/>
  <c r="L80" i="61"/>
  <c r="Y82" i="61"/>
  <c r="X16" i="99"/>
  <c r="M16" i="99"/>
  <c r="X70" i="61"/>
  <c r="M70" i="61"/>
  <c r="T72" i="61"/>
  <c r="P72" i="61"/>
  <c r="X71" i="61"/>
  <c r="M71" i="61"/>
  <c r="L50" i="92"/>
  <c r="T52" i="92"/>
  <c r="P52" i="92"/>
  <c r="AC50" i="92"/>
  <c r="L31" i="97"/>
  <c r="T32" i="97"/>
  <c r="P32" i="97"/>
  <c r="L32" i="97"/>
  <c r="AA32" i="97"/>
  <c r="X30" i="97"/>
  <c r="M30" i="97"/>
  <c r="X42" i="99"/>
  <c r="M42" i="99"/>
  <c r="Y39" i="99"/>
  <c r="T86" i="61"/>
  <c r="P86" i="61"/>
  <c r="X86" i="61"/>
  <c r="M86" i="61"/>
  <c r="X71" i="22"/>
  <c r="M71" i="22"/>
  <c r="AA71" i="22"/>
  <c r="M72" i="22"/>
  <c r="X72" i="22"/>
  <c r="M69" i="22"/>
  <c r="X69" i="22"/>
  <c r="X15" i="97"/>
  <c r="M15" i="97"/>
  <c r="Y60" i="92"/>
  <c r="C67" i="52"/>
  <c r="AA39" i="61"/>
  <c r="Y41" i="61"/>
  <c r="T39" i="61"/>
  <c r="AC29" i="99"/>
  <c r="P35" i="61"/>
  <c r="T35" i="61"/>
  <c r="Y37" i="61"/>
  <c r="L36" i="61"/>
  <c r="M44" i="22"/>
  <c r="X44" i="22"/>
  <c r="AC47" i="22"/>
  <c r="AC46" i="22"/>
  <c r="AC27" i="95"/>
  <c r="AC20" i="97"/>
  <c r="P22" i="97"/>
  <c r="T22" i="97"/>
  <c r="P20" i="97"/>
  <c r="T20" i="97"/>
  <c r="L20" i="97"/>
  <c r="AA21" i="97"/>
  <c r="M99" i="61"/>
  <c r="X99" i="61"/>
  <c r="L101" i="61"/>
  <c r="P91" i="61"/>
  <c r="T91" i="61"/>
  <c r="X89" i="61"/>
  <c r="M89" i="61"/>
  <c r="Y61" i="22"/>
  <c r="T59" i="22"/>
  <c r="AA61" i="22"/>
  <c r="L10" i="95"/>
  <c r="T9" i="97"/>
  <c r="T29" i="84"/>
  <c r="Y62" i="72"/>
  <c r="L62" i="72"/>
  <c r="AC74" i="72"/>
  <c r="AC76" i="72"/>
  <c r="L77" i="72"/>
  <c r="T24" i="72"/>
  <c r="L26" i="72"/>
  <c r="AA27" i="72"/>
  <c r="AC35" i="85"/>
  <c r="AA54" i="72"/>
  <c r="AC56" i="92"/>
  <c r="Y57" i="92"/>
  <c r="M59" i="61"/>
  <c r="X59" i="61"/>
  <c r="P67" i="22"/>
  <c r="T67" i="22"/>
  <c r="X20" i="22"/>
  <c r="M20" i="22"/>
  <c r="M20" i="95"/>
  <c r="X20" i="95"/>
  <c r="T21" i="61"/>
  <c r="P21" i="61"/>
  <c r="L20" i="61"/>
  <c r="T24" i="61"/>
  <c r="X25" i="61"/>
  <c r="M25" i="61"/>
  <c r="AA26" i="61"/>
  <c r="Y25" i="61"/>
  <c r="X64" i="61"/>
  <c r="T65" i="61"/>
  <c r="P65" i="61"/>
  <c r="AC64" i="61"/>
  <c r="M65" i="61"/>
  <c r="AA67" i="61"/>
  <c r="M20" i="94"/>
  <c r="X20" i="94"/>
  <c r="AC19" i="94"/>
  <c r="T50" i="61"/>
  <c r="P50" i="61"/>
  <c r="AA52" i="61"/>
  <c r="L49" i="61"/>
  <c r="L42" i="95"/>
  <c r="AA39" i="95"/>
  <c r="Y40" i="95"/>
  <c r="L14" i="61"/>
  <c r="AA17" i="61"/>
  <c r="L16" i="61"/>
  <c r="T30" i="86"/>
  <c r="P30" i="86"/>
  <c r="L32" i="86"/>
  <c r="P17" i="22"/>
  <c r="T17" i="22"/>
  <c r="AA17" i="22"/>
  <c r="Y17" i="22"/>
  <c r="AA9" i="61"/>
  <c r="AC11" i="61"/>
  <c r="Y9" i="94"/>
  <c r="Y11" i="94"/>
  <c r="T12" i="94"/>
  <c r="P12" i="94"/>
  <c r="T20" i="99"/>
  <c r="P20" i="99"/>
  <c r="X21" i="99"/>
  <c r="M21" i="99"/>
  <c r="X32" i="22"/>
  <c r="M32" i="22"/>
  <c r="L32" i="22"/>
  <c r="AA31" i="22"/>
  <c r="L15" i="95"/>
  <c r="AA97" i="61"/>
  <c r="T94" i="61"/>
  <c r="Y97" i="61"/>
  <c r="Y17" i="86"/>
  <c r="M16" i="86"/>
  <c r="T14" i="86"/>
  <c r="M17" i="86"/>
  <c r="X17" i="86"/>
  <c r="P10" i="99"/>
  <c r="T10" i="99"/>
  <c r="L12" i="99"/>
  <c r="AA25" i="22"/>
  <c r="AA81" i="61"/>
  <c r="X82" i="61"/>
  <c r="M82" i="61"/>
  <c r="L29" i="61"/>
  <c r="L30" i="61"/>
  <c r="Y14" i="99"/>
  <c r="L16" i="99"/>
  <c r="P70" i="61"/>
  <c r="T70" i="61"/>
  <c r="AA70" i="61"/>
  <c r="Y72" i="61"/>
  <c r="T69" i="61"/>
  <c r="AC49" i="92"/>
  <c r="Y50" i="92"/>
  <c r="AA52" i="92"/>
  <c r="Y29" i="97"/>
  <c r="Y31" i="97"/>
  <c r="L39" i="99"/>
  <c r="AC42" i="99"/>
  <c r="P41" i="99"/>
  <c r="T41" i="99"/>
  <c r="Y40" i="99"/>
  <c r="P85" i="61"/>
  <c r="T85" i="61"/>
  <c r="AA69" i="22"/>
  <c r="Y71" i="22"/>
  <c r="L70" i="22"/>
  <c r="L14" i="97"/>
  <c r="Y14" i="97"/>
  <c r="X17" i="97"/>
  <c r="M17" i="97"/>
  <c r="P16" i="97"/>
  <c r="T16" i="97"/>
  <c r="AA62" i="92"/>
  <c r="X60" i="92"/>
  <c r="M60" i="92"/>
  <c r="AC61" i="92"/>
  <c r="T59" i="92"/>
  <c r="P62" i="92"/>
  <c r="T62" i="92"/>
  <c r="X41" i="61"/>
  <c r="M41" i="61"/>
  <c r="P41" i="61"/>
  <c r="T41" i="61"/>
  <c r="M32" i="99"/>
  <c r="X32" i="99"/>
  <c r="AA29" i="99"/>
  <c r="T30" i="99"/>
  <c r="P30" i="99"/>
  <c r="AA30" i="99"/>
  <c r="AA34" i="61"/>
  <c r="L34" i="61"/>
  <c r="L35" i="61"/>
  <c r="P45" i="22"/>
  <c r="T45" i="22"/>
  <c r="L47" i="22"/>
  <c r="AA24" i="95"/>
  <c r="AA22" i="97"/>
  <c r="T21" i="97"/>
  <c r="P21" i="97"/>
  <c r="P27" i="92"/>
  <c r="T27" i="92"/>
  <c r="T100" i="61"/>
  <c r="P100" i="61"/>
  <c r="AC102" i="61"/>
  <c r="T89" i="61"/>
  <c r="Y89" i="61"/>
  <c r="L61" i="22"/>
  <c r="Y10" i="95"/>
  <c r="M10" i="97"/>
  <c r="X10" i="97"/>
  <c r="L35" i="72"/>
  <c r="P100" i="72"/>
  <c r="T100" i="72"/>
  <c r="T101" i="72"/>
  <c r="P101" i="72"/>
  <c r="Y99" i="72"/>
  <c r="AC99" i="72"/>
  <c r="Y34" i="72"/>
  <c r="AC37" i="72"/>
  <c r="M37" i="72"/>
  <c r="X37" i="72"/>
  <c r="L34" i="72"/>
  <c r="Y17" i="85"/>
  <c r="Y65" i="84"/>
  <c r="L67" i="84"/>
  <c r="AC64" i="84"/>
  <c r="M66" i="72"/>
  <c r="X66" i="72"/>
  <c r="T64" i="72"/>
  <c r="AC66" i="72"/>
  <c r="M22" i="72"/>
  <c r="X22" i="72"/>
  <c r="AC22" i="72"/>
  <c r="T30" i="84"/>
  <c r="P30" i="84"/>
  <c r="Y30" i="84"/>
  <c r="AC90" i="72"/>
  <c r="L70" i="72"/>
  <c r="M70" i="72"/>
  <c r="X70" i="72"/>
  <c r="M62" i="72"/>
  <c r="X62" i="72"/>
  <c r="Y29" i="72"/>
  <c r="P27" i="72"/>
  <c r="T27" i="72"/>
  <c r="Y34" i="85"/>
  <c r="AA36" i="85"/>
  <c r="Y32" i="85"/>
  <c r="M31" i="85"/>
  <c r="X31" i="85"/>
  <c r="L31" i="85"/>
  <c r="M26" i="96"/>
  <c r="X26" i="96"/>
  <c r="M27" i="96"/>
  <c r="X27" i="96"/>
  <c r="Y25" i="96"/>
  <c r="M80" i="72"/>
  <c r="X80" i="72"/>
  <c r="AC82" i="72"/>
  <c r="P82" i="72"/>
  <c r="T82" i="72"/>
  <c r="T46" i="72"/>
  <c r="P46" i="72"/>
  <c r="AC45" i="72"/>
  <c r="AC47" i="72"/>
  <c r="X47" i="72"/>
  <c r="M47" i="72"/>
  <c r="T9" i="85"/>
  <c r="Y9" i="85"/>
  <c r="AC14" i="96"/>
  <c r="AA16" i="96"/>
  <c r="Y16" i="96"/>
  <c r="AA41" i="72"/>
  <c r="AC41" i="72"/>
  <c r="X11" i="72"/>
  <c r="M11" i="72"/>
  <c r="AA40" i="85"/>
  <c r="M39" i="85"/>
  <c r="X39" i="85"/>
  <c r="AA42" i="84"/>
  <c r="T41" i="84"/>
  <c r="P41" i="84"/>
  <c r="Y41" i="84"/>
  <c r="AC42" i="84"/>
  <c r="M56" i="72"/>
  <c r="X56" i="72"/>
  <c r="AA56" i="72"/>
  <c r="L87" i="72"/>
  <c r="Y86" i="72"/>
  <c r="Y16" i="72"/>
  <c r="AA16" i="72"/>
  <c r="AA17" i="72"/>
  <c r="Y56" i="85"/>
  <c r="M56" i="85"/>
  <c r="X56" i="85"/>
  <c r="L20" i="84"/>
  <c r="P22" i="84"/>
  <c r="T22" i="84"/>
  <c r="T36" i="72"/>
  <c r="P36" i="72"/>
  <c r="M34" i="72"/>
  <c r="X34" i="72"/>
  <c r="L16" i="85"/>
  <c r="L17" i="85"/>
  <c r="T67" i="84"/>
  <c r="P67" i="84"/>
  <c r="T65" i="84"/>
  <c r="P65" i="84"/>
  <c r="M66" i="84"/>
  <c r="X66" i="84"/>
  <c r="P65" i="72"/>
  <c r="T65" i="72"/>
  <c r="X64" i="72"/>
  <c r="M64" i="72"/>
  <c r="AC19" i="72"/>
  <c r="T22" i="72"/>
  <c r="P22" i="72"/>
  <c r="M19" i="72"/>
  <c r="X19" i="72"/>
  <c r="P31" i="84"/>
  <c r="T31" i="84"/>
  <c r="Y29" i="84"/>
  <c r="C92" i="52"/>
  <c r="T89" i="72"/>
  <c r="T59" i="72"/>
  <c r="M32" i="72"/>
  <c r="X32" i="72"/>
  <c r="X76" i="72"/>
  <c r="M76" i="72"/>
  <c r="Y75" i="72"/>
  <c r="T35" i="85"/>
  <c r="P35" i="85"/>
  <c r="M36" i="85"/>
  <c r="X36" i="85"/>
  <c r="T36" i="85"/>
  <c r="P36" i="85"/>
  <c r="L36" i="85"/>
  <c r="X29" i="85"/>
  <c r="M29" i="85"/>
  <c r="T30" i="85"/>
  <c r="P30" i="85"/>
  <c r="AA32" i="85"/>
  <c r="T27" i="96"/>
  <c r="P27" i="96"/>
  <c r="P81" i="72"/>
  <c r="T81" i="72"/>
  <c r="X44" i="72"/>
  <c r="M44" i="72"/>
  <c r="Y12" i="85"/>
  <c r="L15" i="96"/>
  <c r="AC15" i="96"/>
  <c r="L40" i="72"/>
  <c r="Y41" i="72"/>
  <c r="M41" i="72"/>
  <c r="X41" i="72"/>
  <c r="L39" i="72"/>
  <c r="T41" i="85"/>
  <c r="P41" i="85"/>
  <c r="P42" i="85"/>
  <c r="T42" i="85"/>
  <c r="AC39" i="84"/>
  <c r="T39" i="84"/>
  <c r="Y39" i="84"/>
  <c r="AC55" i="72"/>
  <c r="X55" i="72"/>
  <c r="M55" i="72"/>
  <c r="T84" i="72"/>
  <c r="T17" i="72"/>
  <c r="P17" i="72"/>
  <c r="L56" i="85"/>
  <c r="T56" i="85"/>
  <c r="P56" i="85"/>
  <c r="L57" i="85"/>
  <c r="AC57" i="85"/>
  <c r="T19" i="84"/>
  <c r="Y19" i="84"/>
  <c r="P21" i="84"/>
  <c r="T21" i="84"/>
  <c r="AA19" i="84"/>
  <c r="M36" i="72"/>
  <c r="X36" i="72"/>
  <c r="AA100" i="72"/>
  <c r="M99" i="72"/>
  <c r="X99" i="72"/>
  <c r="AC102" i="72"/>
  <c r="X14" i="85"/>
  <c r="M14" i="85"/>
  <c r="X16" i="85"/>
  <c r="M16" i="85"/>
  <c r="X17" i="85"/>
  <c r="M17" i="85"/>
  <c r="C12" i="100"/>
  <c r="L65" i="84"/>
  <c r="AA65" i="84"/>
  <c r="T64" i="84"/>
  <c r="AC67" i="72"/>
  <c r="L66" i="72"/>
  <c r="L19" i="72"/>
  <c r="T19" i="72"/>
  <c r="M21" i="72"/>
  <c r="X21" i="72"/>
  <c r="AC21" i="72"/>
  <c r="L29" i="84"/>
  <c r="T92" i="72"/>
  <c r="P92" i="72"/>
  <c r="Y92" i="72"/>
  <c r="AA89" i="72"/>
  <c r="T90" i="72"/>
  <c r="P90" i="72"/>
  <c r="AA90" i="72"/>
  <c r="AA72" i="72"/>
  <c r="T72" i="72"/>
  <c r="P72" i="72"/>
  <c r="P61" i="72"/>
  <c r="T61" i="72"/>
  <c r="L60" i="72"/>
  <c r="L59" i="72"/>
  <c r="L75" i="72"/>
  <c r="P75" i="72"/>
  <c r="T75" i="72"/>
  <c r="AC75" i="72"/>
  <c r="AA74" i="72"/>
  <c r="L74" i="72"/>
  <c r="AA25" i="72"/>
  <c r="X27" i="72"/>
  <c r="M27" i="72"/>
  <c r="X34" i="85"/>
  <c r="M34" i="85"/>
  <c r="AC36" i="85"/>
  <c r="AC32" i="85"/>
  <c r="P32" i="85"/>
  <c r="T32" i="85"/>
  <c r="AA30" i="85"/>
  <c r="T26" i="96"/>
  <c r="P26" i="96"/>
  <c r="AA82" i="72"/>
  <c r="M82" i="72"/>
  <c r="X82" i="72"/>
  <c r="T79" i="72"/>
  <c r="L81" i="72"/>
  <c r="Y79" i="72"/>
  <c r="AA46" i="72"/>
  <c r="L46" i="72"/>
  <c r="X45" i="72"/>
  <c r="M45" i="72"/>
  <c r="X46" i="72"/>
  <c r="M46" i="72"/>
  <c r="P11" i="85"/>
  <c r="T11" i="85"/>
  <c r="Y11" i="85"/>
  <c r="M12" i="85"/>
  <c r="X12" i="85"/>
  <c r="C32" i="52"/>
  <c r="Y14" i="96"/>
  <c r="AC16" i="96"/>
  <c r="Y17" i="96"/>
  <c r="X17" i="96"/>
  <c r="M17" i="96"/>
  <c r="AA14" i="96"/>
  <c r="M42" i="72"/>
  <c r="X42" i="72"/>
  <c r="T42" i="72"/>
  <c r="P42" i="72"/>
  <c r="L42" i="72"/>
  <c r="X39" i="72"/>
  <c r="M39" i="72"/>
  <c r="P12" i="72"/>
  <c r="T12" i="72"/>
  <c r="Y12" i="72"/>
  <c r="Y41" i="85"/>
  <c r="L40" i="85"/>
  <c r="T40" i="85"/>
  <c r="P40" i="85"/>
  <c r="AA41" i="85"/>
  <c r="L39" i="85"/>
  <c r="AC40" i="84"/>
  <c r="L39" i="84"/>
  <c r="M41" i="84"/>
  <c r="X41" i="84"/>
  <c r="Y40" i="84"/>
  <c r="T55" i="72"/>
  <c r="P55" i="72"/>
  <c r="AA55" i="72"/>
  <c r="L55" i="72"/>
  <c r="M85" i="72"/>
  <c r="X85" i="72"/>
  <c r="X84" i="72"/>
  <c r="M84" i="72"/>
  <c r="L85" i="72"/>
  <c r="Y87" i="72"/>
  <c r="AA84" i="72"/>
  <c r="Y17" i="72"/>
  <c r="M16" i="72"/>
  <c r="X16" i="72"/>
  <c r="P16" i="72"/>
  <c r="T16" i="72"/>
  <c r="AA14" i="72"/>
  <c r="AA56" i="85"/>
  <c r="C77" i="52"/>
  <c r="T35" i="72"/>
  <c r="P35" i="72"/>
  <c r="X15" i="85"/>
  <c r="M15" i="85"/>
  <c r="AC100" i="72"/>
  <c r="X101" i="72"/>
  <c r="M101" i="72"/>
  <c r="AA99" i="72"/>
  <c r="AA102" i="72"/>
  <c r="M100" i="72"/>
  <c r="X100" i="72"/>
  <c r="T99" i="72"/>
  <c r="T102" i="72"/>
  <c r="P102" i="72"/>
  <c r="AA101" i="72"/>
  <c r="AC101" i="72"/>
  <c r="L100" i="72"/>
  <c r="AC35" i="72"/>
  <c r="Y35" i="72"/>
  <c r="P15" i="85"/>
  <c r="T15" i="85"/>
  <c r="Y16" i="85"/>
  <c r="X65" i="84"/>
  <c r="M65" i="84"/>
  <c r="L64" i="84"/>
  <c r="AA64" i="84"/>
  <c r="M67" i="84"/>
  <c r="X67" i="84"/>
  <c r="Y65" i="72"/>
  <c r="Y66" i="72"/>
  <c r="AC64" i="72"/>
  <c r="X65" i="72"/>
  <c r="M65" i="72"/>
  <c r="M67" i="72"/>
  <c r="X67" i="72"/>
  <c r="AC20" i="72"/>
  <c r="T21" i="72"/>
  <c r="P21" i="72"/>
  <c r="M29" i="84"/>
  <c r="X29" i="84"/>
  <c r="C72" i="52"/>
  <c r="Y91" i="72"/>
  <c r="T91" i="72"/>
  <c r="P91" i="72"/>
  <c r="AC92" i="72"/>
  <c r="L72" i="72"/>
  <c r="T69" i="72"/>
  <c r="X59" i="72"/>
  <c r="M59" i="72"/>
  <c r="X30" i="72"/>
  <c r="M30" i="72"/>
  <c r="C22" i="100"/>
  <c r="T74" i="72"/>
  <c r="L76" i="72"/>
  <c r="Y74" i="72"/>
  <c r="P76" i="72"/>
  <c r="T76" i="72"/>
  <c r="X26" i="72"/>
  <c r="M26" i="72"/>
  <c r="T26" i="72"/>
  <c r="P26" i="72"/>
  <c r="P37" i="85"/>
  <c r="T37" i="85"/>
  <c r="AA37" i="85"/>
  <c r="L37" i="85"/>
  <c r="AA29" i="85"/>
  <c r="Y31" i="85"/>
  <c r="L29" i="85"/>
  <c r="T25" i="96"/>
  <c r="P25" i="96"/>
  <c r="AC81" i="72"/>
  <c r="AA80" i="72"/>
  <c r="T44" i="72"/>
  <c r="T47" i="72"/>
  <c r="P47" i="72"/>
  <c r="L47" i="72"/>
  <c r="Y10" i="85"/>
  <c r="T12" i="85"/>
  <c r="P12" i="85"/>
  <c r="AA17" i="96"/>
  <c r="Y15" i="96"/>
  <c r="T14" i="96"/>
  <c r="T16" i="96"/>
  <c r="P16" i="96"/>
  <c r="AA39" i="72"/>
  <c r="Y10" i="72"/>
  <c r="X12" i="72"/>
  <c r="M12" i="72"/>
  <c r="P10" i="72"/>
  <c r="T10" i="72"/>
  <c r="M10" i="72"/>
  <c r="X10" i="72"/>
  <c r="M40" i="84"/>
  <c r="X40" i="84"/>
  <c r="AC41" i="84"/>
  <c r="P42" i="84"/>
  <c r="T42" i="84"/>
  <c r="P56" i="72"/>
  <c r="T56" i="72"/>
  <c r="X57" i="72"/>
  <c r="M57" i="72"/>
  <c r="AA57" i="72"/>
  <c r="M87" i="72"/>
  <c r="X87" i="72"/>
  <c r="P86" i="72"/>
  <c r="T86" i="72"/>
  <c r="T15" i="72"/>
  <c r="P15" i="72"/>
  <c r="T57" i="85"/>
  <c r="P57" i="85"/>
  <c r="AA57" i="85"/>
  <c r="X20" i="84"/>
  <c r="M20" i="84"/>
  <c r="L19" i="84"/>
  <c r="M102" i="72"/>
  <c r="X102" i="72"/>
  <c r="Y36" i="72"/>
  <c r="P17" i="85"/>
  <c r="T17" i="85"/>
  <c r="Y15" i="85"/>
  <c r="P16" i="85"/>
  <c r="T16" i="85"/>
  <c r="M64" i="84"/>
  <c r="X64" i="84"/>
  <c r="AC65" i="72"/>
  <c r="L65" i="72"/>
  <c r="L20" i="72"/>
  <c r="M20" i="72"/>
  <c r="X20" i="72"/>
  <c r="AA22" i="72"/>
  <c r="T20" i="72"/>
  <c r="P20" i="72"/>
  <c r="X32" i="84"/>
  <c r="M32" i="84"/>
  <c r="X31" i="84"/>
  <c r="M31" i="84"/>
  <c r="M90" i="72"/>
  <c r="X90" i="72"/>
  <c r="L92" i="72"/>
  <c r="X71" i="72"/>
  <c r="M71" i="72"/>
  <c r="M60" i="72"/>
  <c r="X60" i="72"/>
  <c r="P62" i="72"/>
  <c r="T62" i="72"/>
  <c r="P30" i="72"/>
  <c r="T30" i="72"/>
  <c r="P31" i="72"/>
  <c r="T31" i="72"/>
  <c r="M35" i="85"/>
  <c r="X35" i="85"/>
  <c r="L35" i="85"/>
  <c r="C97" i="52"/>
  <c r="M24" i="96"/>
  <c r="X24" i="96"/>
  <c r="M25" i="96"/>
  <c r="X25" i="96"/>
  <c r="Y27" i="96"/>
  <c r="T80" i="72"/>
  <c r="P80" i="72"/>
  <c r="L80" i="72"/>
  <c r="P45" i="72"/>
  <c r="T45" i="72"/>
  <c r="Y46" i="72"/>
  <c r="M10" i="85"/>
  <c r="X10" i="85"/>
  <c r="AA15" i="96"/>
  <c r="L16" i="96"/>
  <c r="X40" i="72"/>
  <c r="M40" i="72"/>
  <c r="M9" i="72"/>
  <c r="X9" i="72"/>
  <c r="Y42" i="85"/>
  <c r="X40" i="85"/>
  <c r="M40" i="85"/>
  <c r="AC41" i="85"/>
  <c r="T40" i="84"/>
  <c r="P40" i="84"/>
  <c r="AA40" i="84"/>
  <c r="C37" i="52"/>
  <c r="AC56" i="72"/>
  <c r="P87" i="72"/>
  <c r="T87" i="72"/>
  <c r="T85" i="72"/>
  <c r="P85" i="72"/>
  <c r="L16" i="72"/>
  <c r="Y14" i="72"/>
  <c r="X54" i="85"/>
  <c r="M54" i="85"/>
  <c r="AC19" i="84"/>
  <c r="AC22" i="84"/>
  <c r="AC20" i="84"/>
  <c r="M35" i="72"/>
  <c r="X35" i="72"/>
  <c r="L66" i="84"/>
  <c r="Y64" i="84"/>
  <c r="P66" i="84"/>
  <c r="T66" i="84"/>
  <c r="C102" i="52"/>
  <c r="AA67" i="72"/>
  <c r="AA65" i="72"/>
  <c r="AA64" i="72"/>
  <c r="Y20" i="72"/>
  <c r="Y31" i="84"/>
  <c r="X30" i="84"/>
  <c r="M30" i="84"/>
  <c r="L32" i="84"/>
  <c r="M89" i="72"/>
  <c r="X89" i="72"/>
  <c r="P70" i="72"/>
  <c r="T70" i="72"/>
  <c r="P71" i="72"/>
  <c r="T71" i="72"/>
  <c r="P60" i="72"/>
  <c r="T60" i="72"/>
  <c r="M31" i="72"/>
  <c r="X31" i="72"/>
  <c r="M75" i="72"/>
  <c r="X75" i="72"/>
  <c r="X77" i="72"/>
  <c r="M77" i="72"/>
  <c r="X24" i="72"/>
  <c r="M24" i="72"/>
  <c r="X25" i="72"/>
  <c r="M25" i="72"/>
  <c r="T25" i="72"/>
  <c r="P25" i="72"/>
  <c r="X37" i="85"/>
  <c r="M37" i="85"/>
  <c r="AA31" i="85"/>
  <c r="X81" i="72"/>
  <c r="M81" i="72"/>
  <c r="Y82" i="72"/>
  <c r="P10" i="85"/>
  <c r="T10" i="85"/>
  <c r="T15" i="96"/>
  <c r="P15" i="96"/>
  <c r="M16" i="96"/>
  <c r="X16" i="96"/>
  <c r="X15" i="96"/>
  <c r="M15" i="96"/>
  <c r="T41" i="72"/>
  <c r="P41" i="72"/>
  <c r="T40" i="72"/>
  <c r="P40" i="72"/>
  <c r="X41" i="85"/>
  <c r="M41" i="85"/>
  <c r="L42" i="85"/>
  <c r="X42" i="85"/>
  <c r="M42" i="85"/>
  <c r="AA39" i="84"/>
  <c r="X86" i="72"/>
  <c r="M86" i="72"/>
  <c r="X17" i="72"/>
  <c r="M17" i="72"/>
  <c r="X14" i="72"/>
  <c r="M14" i="72"/>
  <c r="X15" i="72"/>
  <c r="M15" i="72"/>
  <c r="P55" i="85"/>
  <c r="T55" i="85"/>
  <c r="Y57" i="85"/>
  <c r="AA21" i="84"/>
  <c r="Y20" i="84"/>
  <c r="AA20" i="84"/>
  <c r="T37" i="72"/>
  <c r="P37" i="72"/>
  <c r="P66" i="72"/>
  <c r="T66" i="72"/>
  <c r="P32" i="84"/>
  <c r="T32" i="84"/>
  <c r="P32" i="72"/>
  <c r="T32" i="72"/>
  <c r="M74" i="72"/>
  <c r="X74" i="72"/>
  <c r="T77" i="72"/>
  <c r="P77" i="72"/>
  <c r="M30" i="85"/>
  <c r="X30" i="85"/>
  <c r="X9" i="85"/>
  <c r="M9" i="85"/>
  <c r="M14" i="96"/>
  <c r="X14" i="96"/>
  <c r="Y39" i="85"/>
  <c r="M42" i="84"/>
  <c r="X42" i="84"/>
  <c r="C52" i="52"/>
  <c r="M54" i="72"/>
  <c r="X54" i="72"/>
  <c r="P57" i="72"/>
  <c r="T57" i="72"/>
  <c r="L54" i="85"/>
  <c r="M19" i="84"/>
  <c r="X19" i="84"/>
  <c r="AC21" i="84"/>
  <c r="X21" i="84"/>
  <c r="M21" i="84"/>
  <c r="P20" i="84"/>
  <c r="T20" i="84"/>
  <c r="AA67" i="84"/>
  <c r="Y66" i="84"/>
  <c r="AC66" i="84"/>
  <c r="AA66" i="72"/>
  <c r="P67" i="72"/>
  <c r="T67" i="72"/>
  <c r="AA19" i="72"/>
  <c r="AA20" i="72"/>
  <c r="Y32" i="84"/>
  <c r="L31" i="84"/>
  <c r="M91" i="72"/>
  <c r="X91" i="72"/>
  <c r="L91" i="72"/>
  <c r="AA92" i="72"/>
  <c r="M92" i="72"/>
  <c r="X92" i="72"/>
  <c r="X69" i="72"/>
  <c r="M69" i="72"/>
  <c r="M72" i="72"/>
  <c r="X72" i="72"/>
  <c r="Y72" i="72"/>
  <c r="L71" i="72"/>
  <c r="X61" i="72"/>
  <c r="M61" i="72"/>
  <c r="Y61" i="72"/>
  <c r="X29" i="72"/>
  <c r="M29" i="72"/>
  <c r="T29" i="72"/>
  <c r="AC77" i="72"/>
  <c r="L34" i="85"/>
  <c r="Y36" i="85"/>
  <c r="AC30" i="85"/>
  <c r="AC29" i="85"/>
  <c r="T31" i="85"/>
  <c r="P31" i="85"/>
  <c r="Y30" i="85"/>
  <c r="X32" i="85"/>
  <c r="M32" i="85"/>
  <c r="M79" i="72"/>
  <c r="X79" i="72"/>
  <c r="Y47" i="72"/>
  <c r="AC46" i="72"/>
  <c r="L9" i="85"/>
  <c r="M11" i="85"/>
  <c r="X11" i="85"/>
  <c r="T17" i="96"/>
  <c r="P17" i="96"/>
  <c r="AC17" i="96"/>
  <c r="L41" i="72"/>
  <c r="Y40" i="72"/>
  <c r="Y42" i="72"/>
  <c r="T9" i="72"/>
  <c r="P11" i="72"/>
  <c r="T11" i="72"/>
  <c r="AA41" i="84"/>
  <c r="X39" i="84"/>
  <c r="M39" i="84"/>
  <c r="T54" i="72"/>
  <c r="L86" i="72"/>
  <c r="M55" i="85"/>
  <c r="X55" i="85"/>
  <c r="M57" i="85"/>
  <c r="X57" i="85"/>
  <c r="X22" i="84"/>
  <c r="M22" i="84"/>
  <c r="L21" i="8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Nitesh Momaya</author>
  </authors>
  <commentList>
    <comment ref="X54" authorId="0" shapeId="0" xr:uid="{299A94B4-FFD7-492D-AF3E-0059A014390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4" authorId="0" shapeId="0" xr:uid="{DFF1B509-BE37-4E4F-BF31-951678FBC3B3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5" authorId="0" shapeId="0" xr:uid="{495E8E35-1C97-4797-BF83-6E486A3BC7BD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5" authorId="0" shapeId="0" xr:uid="{77E40CC8-8663-498F-A80E-B08E22F9D3B5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6" authorId="0" shapeId="0" xr:uid="{727F840A-1830-4E56-8E7E-A69EF45D1EA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6" authorId="0" shapeId="0" xr:uid="{AE29B152-18AD-447C-B9FA-CE01A51A825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7" authorId="0" shapeId="0" xr:uid="{02E46B89-02A6-4395-B450-5C2672DF6BFA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7" authorId="0" shapeId="0" xr:uid="{174EB167-7D83-4844-ADB7-2C7ADA853AB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9" authorId="0" shapeId="0" xr:uid="{7465AC74-1CFB-4F69-94AC-82281CD21042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9" authorId="0" shapeId="0" xr:uid="{DFCFF3D7-F791-42B9-B76B-D7CE2ABB96A3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60" authorId="0" shapeId="0" xr:uid="{D779C1B9-3945-4DC3-ADC7-3ED124F7D3E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60" authorId="0" shapeId="0" xr:uid="{7CFB25FD-804E-439E-8B48-003E4AD5EEFD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61" authorId="0" shapeId="0" xr:uid="{1763ACE6-25D2-4CE4-AF56-F21D72AB6119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61" authorId="0" shapeId="0" xr:uid="{96FB290D-E9E8-4055-B7A3-66523C6377A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62" authorId="0" shapeId="0" xr:uid="{16496DB6-5F3B-46FA-84D3-1EBC818127CE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62" authorId="0" shapeId="0" xr:uid="{28AE08D3-D5FF-4AA8-A878-5261562D08F6}">
      <text>
        <r>
          <rPr>
            <b/>
            <sz val="8"/>
            <color indexed="81"/>
            <rFont val="Tahoma"/>
            <family val="2"/>
          </rPr>
          <t>Adj for VOI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Nitesh Momaya</author>
  </authors>
  <commentList>
    <comment ref="X49" authorId="0" shapeId="0" xr:uid="{7C093280-65F4-4616-81CB-F1B5AD0AAD8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49" authorId="0" shapeId="0" xr:uid="{D2FAAC07-3968-47D0-875B-F30468ABBB79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0" authorId="0" shapeId="0" xr:uid="{4D931ED3-834A-4868-9642-B573E077F0B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0" authorId="0" shapeId="0" xr:uid="{9439A365-A23B-4AAE-BC75-EBDDAFC3DC09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1" authorId="0" shapeId="0" xr:uid="{9363E6D2-CB40-4E18-AE12-F53ECA62DAE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1" authorId="0" shapeId="0" xr:uid="{FE339DE4-310B-4D64-8214-C31DEF0B4882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2" authorId="0" shapeId="0" xr:uid="{71CCC1F1-0712-431A-BCBC-B6502DAEE192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2" authorId="0" shapeId="0" xr:uid="{3D9C2532-D9C7-48BB-80AA-E874097BA34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4" authorId="0" shapeId="0" xr:uid="{874096C0-C2EB-4920-A49E-00684B51F699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4" authorId="0" shapeId="0" xr:uid="{78E46A80-8563-4862-A76D-5F7BAE2F0C87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5" authorId="0" shapeId="0" xr:uid="{B12DA64F-A4DA-47E1-AAF5-7CAA89F9BE9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5" authorId="0" shapeId="0" xr:uid="{D1C2C915-32AC-444E-8655-00CE90195D7F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6" authorId="0" shapeId="0" xr:uid="{5D911CA2-32C4-400E-BE09-1B89E913886F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6" authorId="0" shapeId="0" xr:uid="{5AE0977A-81DA-44A9-8A35-C821579DE78F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7" authorId="0" shapeId="0" xr:uid="{6AE8984A-3980-4FCF-A8F4-D6908D33EDFD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7" authorId="0" shapeId="0" xr:uid="{FDF001EC-1AE2-4632-B7F0-78D3AC359673}">
      <text>
        <r>
          <rPr>
            <b/>
            <sz val="8"/>
            <color indexed="81"/>
            <rFont val="Tahoma"/>
            <family val="2"/>
          </rPr>
          <t>Adj for VOI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<sst xmlns="http://schemas.openxmlformats.org/spreadsheetml/2006/main" count="5869" uniqueCount="1159">
  <si>
    <t>EARNINGS</t>
  </si>
  <si>
    <t>RETURNS</t>
  </si>
  <si>
    <t>VALUATIONS</t>
  </si>
  <si>
    <t>YIELD</t>
  </si>
  <si>
    <t>FIN. STRUCTURE</t>
  </si>
  <si>
    <t>Bloomberg ticker</t>
  </si>
  <si>
    <t>Company</t>
  </si>
  <si>
    <t>Period</t>
  </si>
  <si>
    <t>Net Sales 
(Rs mn)</t>
  </si>
  <si>
    <t>EBITDA 
(Rs mn)</t>
  </si>
  <si>
    <t>Rep. PAT  
(Rs mn)</t>
  </si>
  <si>
    <t>Adj. PAT  
(Rs mn)</t>
  </si>
  <si>
    <t>PAT Mrgn 
(%)</t>
  </si>
  <si>
    <t>EBITDA Mrgn 
(%)</t>
  </si>
  <si>
    <t>Rep. EPS 
(Rs)</t>
  </si>
  <si>
    <t>FDEPS 
(Rs)</t>
  </si>
  <si>
    <t>FDEPS YoY gwth 
(%)</t>
  </si>
  <si>
    <t>ROCE
(%)</t>
  </si>
  <si>
    <t>ROE
(%)</t>
  </si>
  <si>
    <t xml:space="preserve">PE
(x)  </t>
  </si>
  <si>
    <t>EV/E
(x)</t>
  </si>
  <si>
    <t>Mcap/ Sales 
(x)</t>
  </si>
  <si>
    <t>BVPS 
(Rs)</t>
  </si>
  <si>
    <t>PB 
(x)</t>
  </si>
  <si>
    <t>DPS
(Rs)</t>
  </si>
  <si>
    <t>Div Yld 
(%)</t>
  </si>
  <si>
    <t>Payout 
(%)</t>
  </si>
  <si>
    <t>Eqty Cap 
(Rs mn)</t>
  </si>
  <si>
    <t>Net Debt/ Eqty 
(x)</t>
  </si>
  <si>
    <t>Interest 
cover (x)</t>
  </si>
  <si>
    <t>BHFC IB Equity</t>
  </si>
  <si>
    <t>BJAUT IB Equity</t>
  </si>
  <si>
    <t>EXID IB Equity</t>
  </si>
  <si>
    <t>HMCL IB Equity</t>
  </si>
  <si>
    <t>MM IB Equity</t>
  </si>
  <si>
    <t>TVSL IB Equity</t>
  </si>
  <si>
    <t>Source: Axis Capital, Bloomberg</t>
  </si>
  <si>
    <t>BPCL IB Equity</t>
  </si>
  <si>
    <t>PLNG IB Equity</t>
  </si>
  <si>
    <t>HPCL IB Equity</t>
  </si>
  <si>
    <t>EIM IB Equity</t>
  </si>
  <si>
    <t>Note : VOI adjusted for PE wherever applicable</t>
  </si>
  <si>
    <t>SRCM IB Equity</t>
  </si>
  <si>
    <t>Year end capacity (mtpa)</t>
  </si>
  <si>
    <t>Cement Valuation Guide</t>
  </si>
  <si>
    <t>EV 
(Rs mn)</t>
  </si>
  <si>
    <t>EV /
Tonne  (USD)</t>
  </si>
  <si>
    <t>Real Estate Valuation Guide</t>
  </si>
  <si>
    <t>DLFU IB Equity</t>
  </si>
  <si>
    <t>OBER IB Equity</t>
  </si>
  <si>
    <t xml:space="preserve">- </t>
  </si>
  <si>
    <t>Price
(Rs)</t>
  </si>
  <si>
    <t>VOI (Rs)</t>
  </si>
  <si>
    <t>Net Debt
(Rs mn)</t>
  </si>
  <si>
    <t>Mcap
(Rs mn)</t>
  </si>
  <si>
    <t>Minority Interest
(Rs mn)</t>
  </si>
  <si>
    <t>ABB IB Equity</t>
  </si>
  <si>
    <t>BHE IB Equity</t>
  </si>
  <si>
    <t>BHEL IB Equity</t>
  </si>
  <si>
    <t>LT IB Equity</t>
  </si>
  <si>
    <t>SIEM IB Equity</t>
  </si>
  <si>
    <t>VOLT IB Equity</t>
  </si>
  <si>
    <t>APNT IB Equity</t>
  </si>
  <si>
    <t>BRIT IB Equity</t>
  </si>
  <si>
    <t>CLGT IB Equity</t>
  </si>
  <si>
    <t>DABUR IB Equity</t>
  </si>
  <si>
    <t>HMN IB Equity</t>
  </si>
  <si>
    <t>GCPL IB Equity</t>
  </si>
  <si>
    <t>HUVR IB Equity</t>
  </si>
  <si>
    <t>MRCO IB Equity</t>
  </si>
  <si>
    <t>JYL IB Equity</t>
  </si>
  <si>
    <t>NEST IB Equity</t>
  </si>
  <si>
    <t>IT Services Valuation Guide</t>
  </si>
  <si>
    <t>HCLT IB Equity</t>
  </si>
  <si>
    <t>INFO IB Equity</t>
  </si>
  <si>
    <t>TCS IB Equity</t>
  </si>
  <si>
    <t>TECHM IB Equity</t>
  </si>
  <si>
    <t>WPRO IB Equity</t>
  </si>
  <si>
    <t>CCRI IB Equity</t>
  </si>
  <si>
    <t>Media Valuation Guide</t>
  </si>
  <si>
    <t>TATA IB Equity</t>
  </si>
  <si>
    <t>IGL IB Equity</t>
  </si>
  <si>
    <t>ARBP IB Equity</t>
  </si>
  <si>
    <t>Cipla IB Equity</t>
  </si>
  <si>
    <t>DIVI IB Equity</t>
  </si>
  <si>
    <t>DRRD IB Equity</t>
  </si>
  <si>
    <t>GNP IB Equity</t>
  </si>
  <si>
    <t>LPC IB Equity</t>
  </si>
  <si>
    <t>SUNP IB Equity</t>
  </si>
  <si>
    <t>NTPC IB Equity</t>
  </si>
  <si>
    <t>PWGR IB Equity</t>
  </si>
  <si>
    <t>TPWR IB Equity</t>
  </si>
  <si>
    <t>SI IB Equity</t>
  </si>
  <si>
    <t>Price</t>
  </si>
  <si>
    <t>Target 
Price</t>
  </si>
  <si>
    <t>Upside</t>
  </si>
  <si>
    <t>Mkt Cap</t>
  </si>
  <si>
    <t>Balance 
Sheet (Rs bn)</t>
  </si>
  <si>
    <t>Adj. EPS (INR)</t>
  </si>
  <si>
    <t>BV (INR)</t>
  </si>
  <si>
    <t>Adj. BV (INR)</t>
  </si>
  <si>
    <t>ROE (%)</t>
  </si>
  <si>
    <t>ROA (%)</t>
  </si>
  <si>
    <t>Div. Yield (%)</t>
  </si>
  <si>
    <t>P/E (x)</t>
  </si>
  <si>
    <t>P/BV (x)</t>
  </si>
  <si>
    <t>P/ABV (x)</t>
  </si>
  <si>
    <t>Foreign Holdings %</t>
  </si>
  <si>
    <t>Bloomberg Code</t>
  </si>
  <si>
    <t>Company Name</t>
  </si>
  <si>
    <t>(%)</t>
  </si>
  <si>
    <t>INR m</t>
  </si>
  <si>
    <t>Current</t>
  </si>
  <si>
    <t>Limit</t>
  </si>
  <si>
    <t>BBSector1</t>
  </si>
  <si>
    <t>HDFCB IB Equity</t>
  </si>
  <si>
    <t>HDFC Bank</t>
  </si>
  <si>
    <t>ICICIBC IB Equity</t>
  </si>
  <si>
    <t>ICICI Bank</t>
  </si>
  <si>
    <t>AXSB IB Equity</t>
  </si>
  <si>
    <t>Axis Bank</t>
  </si>
  <si>
    <t>KMB IB Equity</t>
  </si>
  <si>
    <t>Kotak Mahindra Bank</t>
  </si>
  <si>
    <t>IIB IB Equity</t>
  </si>
  <si>
    <t>IndusInd Bank</t>
  </si>
  <si>
    <t>BOB IB Equity</t>
  </si>
  <si>
    <t>Bank of Baroda</t>
  </si>
  <si>
    <t>PNB IB Equity</t>
  </si>
  <si>
    <t>PNB</t>
  </si>
  <si>
    <t>LICHF IB Equity</t>
  </si>
  <si>
    <t>LIC Housing</t>
  </si>
  <si>
    <t>L&amp;T Finance Hldg</t>
  </si>
  <si>
    <t>CIFC IB Equity</t>
  </si>
  <si>
    <t>Cholamandalam Invst</t>
  </si>
  <si>
    <t>Axis Capital Valuation Guide</t>
  </si>
  <si>
    <t xml:space="preserve"> </t>
  </si>
  <si>
    <t>(Rs)</t>
  </si>
  <si>
    <t>(USD mn)</t>
  </si>
  <si>
    <t>Adj. EPS (Rs)</t>
  </si>
  <si>
    <t>Adj. BV (Rs)</t>
  </si>
  <si>
    <t>UTCEM IB Equity</t>
  </si>
  <si>
    <t>ITC IB Equity</t>
  </si>
  <si>
    <t>GPL IB Equity</t>
  </si>
  <si>
    <t>BATA IB Equity</t>
  </si>
  <si>
    <t>PAG IB Equity</t>
  </si>
  <si>
    <t>Z IB Equity</t>
  </si>
  <si>
    <t>CWIP (Rs mn)</t>
  </si>
  <si>
    <t>JKCE IB Equity</t>
  </si>
  <si>
    <t>BRGR IB Equity</t>
  </si>
  <si>
    <t>IPCA IB Equity</t>
  </si>
  <si>
    <t>AL IB Equity</t>
  </si>
  <si>
    <t>ASTRA IB Equity</t>
  </si>
  <si>
    <t>BIL IB Equity</t>
  </si>
  <si>
    <t>CRIN IB Equity</t>
  </si>
  <si>
    <t>SEL IB Equity</t>
  </si>
  <si>
    <t>TRCL IB Equity</t>
  </si>
  <si>
    <t>SYNG IB Equity</t>
  </si>
  <si>
    <t>VGRD IB Equity</t>
  </si>
  <si>
    <t>JUBI IB Equity</t>
  </si>
  <si>
    <t>Total Income
(Rs mn)</t>
  </si>
  <si>
    <t>BIOS IB Equity</t>
  </si>
  <si>
    <t>MSIL IB Equity</t>
  </si>
  <si>
    <t>ALKEM IB Equity</t>
  </si>
  <si>
    <t>Rating</t>
  </si>
  <si>
    <t>Mcap</t>
  </si>
  <si>
    <t>CMP</t>
  </si>
  <si>
    <t>VoI (Rs)*</t>
  </si>
  <si>
    <t>TP</t>
  </si>
  <si>
    <t>FDEPS (Rs)</t>
  </si>
  <si>
    <t>PE (x)</t>
  </si>
  <si>
    <t>PB (x)</t>
  </si>
  <si>
    <t>EV/EBITDA (x)</t>
  </si>
  <si>
    <t>RoE (%)</t>
  </si>
  <si>
    <t>Div Yield (%)</t>
  </si>
  <si>
    <t>Sector/ Company</t>
  </si>
  <si>
    <t>Adj BV (INR)</t>
  </si>
  <si>
    <t>Media</t>
  </si>
  <si>
    <t>Pharmaceuticals</t>
  </si>
  <si>
    <t>Real Estate</t>
  </si>
  <si>
    <t>CROMPTON IB Equity</t>
  </si>
  <si>
    <t>NBFC</t>
  </si>
  <si>
    <t>RBK IB Equity</t>
  </si>
  <si>
    <t>RBL Bank</t>
  </si>
  <si>
    <t>ENDU IB Equity</t>
  </si>
  <si>
    <t>NTCPH IB Equity</t>
  </si>
  <si>
    <t>SUNTV IB Equity</t>
  </si>
  <si>
    <t>JSTL IB Equity</t>
  </si>
  <si>
    <t>BRGD IB Equity</t>
  </si>
  <si>
    <t>Equity Shares
(nos mn)</t>
  </si>
  <si>
    <t>VBL IB Equity</t>
  </si>
  <si>
    <t>HAVL IB Equity</t>
  </si>
  <si>
    <t>LTTS IB Equity</t>
  </si>
  <si>
    <t>ERIS IB Equity</t>
  </si>
  <si>
    <t>GOAGRO IB Equity</t>
  </si>
  <si>
    <t>SBILIFE IB Equity</t>
  </si>
  <si>
    <t>SBI Life</t>
  </si>
  <si>
    <t>JSW IB Equity</t>
  </si>
  <si>
    <t>IEX IB Equity</t>
  </si>
  <si>
    <t>ACEM IB Equity</t>
  </si>
  <si>
    <t>ACC IB Equity</t>
  </si>
  <si>
    <t>ASTERDM IB Equity</t>
  </si>
  <si>
    <t>ADSEZ IB Equity</t>
  </si>
  <si>
    <t>PIDI IB Equity</t>
  </si>
  <si>
    <t>TTAN IB Equity</t>
  </si>
  <si>
    <t>TIINDIA IB Equity</t>
  </si>
  <si>
    <t>DALBHARA IB Equity</t>
  </si>
  <si>
    <t>HDFCAMC IB Equity</t>
  </si>
  <si>
    <t>HDFC AMC</t>
  </si>
  <si>
    <t>KPITTECH IB Equity</t>
  </si>
  <si>
    <t>POLYCAB IB Equity</t>
  </si>
  <si>
    <t>BANDHAN IB Equity</t>
  </si>
  <si>
    <t>Bandhan Bank</t>
  </si>
  <si>
    <t>CESC IB Equity</t>
  </si>
  <si>
    <t>TPW IB Equity</t>
  </si>
  <si>
    <t>-</t>
  </si>
  <si>
    <t>DMART IB Equity</t>
  </si>
  <si>
    <t>SRF IB Equity</t>
  </si>
  <si>
    <t>EMBASSY IB Equity</t>
  </si>
  <si>
    <t>APTY IB Equity</t>
  </si>
  <si>
    <t>MRF IB Equity</t>
  </si>
  <si>
    <t>FINEORG IB Equity</t>
  </si>
  <si>
    <t>AUBANK IB Equity</t>
  </si>
  <si>
    <t>AU Small Finance</t>
  </si>
  <si>
    <t>FY22E</t>
  </si>
  <si>
    <t>FY20</t>
  </si>
  <si>
    <t>SBICARD IB Equity</t>
  </si>
  <si>
    <t>SBI Cards</t>
  </si>
  <si>
    <t>ICICIGI IB Equity</t>
  </si>
  <si>
    <t>ICICI Lombard</t>
  </si>
  <si>
    <t>FB IB Equity</t>
  </si>
  <si>
    <t>Federal Bank</t>
  </si>
  <si>
    <t>PI IB Equity</t>
  </si>
  <si>
    <t>MINDSPCE IB Equity</t>
  </si>
  <si>
    <t>UJJIVANS IB Equity</t>
  </si>
  <si>
    <t>Ujjivan Small Fin</t>
  </si>
  <si>
    <t>NFIL IB Equity</t>
  </si>
  <si>
    <t>SUMICHEM IB Equity</t>
  </si>
  <si>
    <t>FY23E</t>
  </si>
  <si>
    <t>Insurance</t>
  </si>
  <si>
    <t>HDFCLIFE IB Equity</t>
  </si>
  <si>
    <t>Public</t>
  </si>
  <si>
    <t>HDFC Life</t>
  </si>
  <si>
    <t>EQUITASB IB Equity</t>
  </si>
  <si>
    <t>Equitas Small Fin</t>
  </si>
  <si>
    <t>Embedded Value per share</t>
  </si>
  <si>
    <t>FY21</t>
  </si>
  <si>
    <t>FY22</t>
  </si>
  <si>
    <t>FY23</t>
  </si>
  <si>
    <t>Reco</t>
  </si>
  <si>
    <t>Price to Embedded Value</t>
  </si>
  <si>
    <t>P/EV (x)</t>
  </si>
  <si>
    <t>ANURAS IB Equity</t>
  </si>
  <si>
    <t>LODHA IB Equity</t>
  </si>
  <si>
    <t>HOMEFIRS IB Equity</t>
  </si>
  <si>
    <t>KALYANKJ IB Equity</t>
  </si>
  <si>
    <t>Home First Finance</t>
  </si>
  <si>
    <t>CLEAN IB Equity</t>
  </si>
  <si>
    <t>MAXHEALT IB Equity</t>
  </si>
  <si>
    <t>CRAFTSMA IB Equity</t>
  </si>
  <si>
    <t>SAIL IB Equity</t>
  </si>
  <si>
    <t>ZYDUSLIF IB Equity</t>
  </si>
  <si>
    <t>METROBRA IB Equity</t>
  </si>
  <si>
    <t>MEDPLUS IB Equity</t>
  </si>
  <si>
    <t>MANYAVAR IB Equity</t>
  </si>
  <si>
    <t>NYKAA IB Equity</t>
  </si>
  <si>
    <t>MOTHERSO IB Equity</t>
  </si>
  <si>
    <t>KNRC IB Equity</t>
  </si>
  <si>
    <t>PNCL IB Equity</t>
  </si>
  <si>
    <t>HGINFRA IB Equity</t>
  </si>
  <si>
    <t>GRINFRA IB Equity</t>
  </si>
  <si>
    <t>MMYT US Equity</t>
  </si>
  <si>
    <t>UNOMINDA IB Equity</t>
  </si>
  <si>
    <t>INDIGO IB Equity</t>
  </si>
  <si>
    <t>TELX IB Equity</t>
  </si>
  <si>
    <t>DELHIVER IB Equity</t>
  </si>
  <si>
    <t>LXCHEM IB Equity</t>
  </si>
  <si>
    <t>PAYTM IB Equity</t>
  </si>
  <si>
    <t>One 97 Communications</t>
  </si>
  <si>
    <t>ARTO IB Equity</t>
  </si>
  <si>
    <t>CPBI IB Equity</t>
  </si>
  <si>
    <t>LICI IB Equity</t>
  </si>
  <si>
    <t>Life Insurance Corp.</t>
  </si>
  <si>
    <t>STARHEAL IB Equity</t>
  </si>
  <si>
    <t>Star Health &amp; Allied Insurance Co Ltd</t>
  </si>
  <si>
    <t>ICICI Prudential Life Insurance Co Ltd</t>
  </si>
  <si>
    <t>IPRU IB Equity</t>
  </si>
  <si>
    <t>FY24</t>
  </si>
  <si>
    <t>EV/Sh (Rs)</t>
  </si>
  <si>
    <t>Note: 1) ICICI Bank, HDFC, SBI valuations are calculated after deducting VOI from Price &amp; COI from BV/ABV</t>
  </si>
  <si>
    <t>Shriram  Finance</t>
  </si>
  <si>
    <t>PIRPHARM IB Equity</t>
  </si>
  <si>
    <t>SHFL IB Equity</t>
  </si>
  <si>
    <t>CHEMPLAS IB Equity</t>
  </si>
  <si>
    <t>METROHL IB Equity</t>
  </si>
  <si>
    <t>DLPL IB Equity</t>
  </si>
  <si>
    <t>COFORGE IB Equity</t>
  </si>
  <si>
    <t>MPHL IB Equity</t>
  </si>
  <si>
    <t>PSYS IB Equity</t>
  </si>
  <si>
    <t>BIRET IB Equity</t>
  </si>
  <si>
    <t>KJC IB Equity</t>
  </si>
  <si>
    <t>WESTLIFE IB Equity</t>
  </si>
  <si>
    <t>MANKIND IB Equity</t>
  </si>
  <si>
    <t>CIEINDIA IB Equity</t>
  </si>
  <si>
    <t>SRIN IB Equity</t>
  </si>
  <si>
    <t>BIKAJI IB Equity</t>
  </si>
  <si>
    <t>Electronic Manufacturing</t>
  </si>
  <si>
    <t>CYIENTDL IB Equity</t>
  </si>
  <si>
    <t>DIXON IB Equity</t>
  </si>
  <si>
    <t>KAYNES IB Equity</t>
  </si>
  <si>
    <t>SYRMA IB Equity</t>
  </si>
  <si>
    <t>Electronic Manufacturing Valuation Guide</t>
  </si>
  <si>
    <t>FY26E</t>
  </si>
  <si>
    <t>CY25E</t>
  </si>
  <si>
    <t>IDFCFB IB Equity</t>
  </si>
  <si>
    <t>IDFC Firstbank</t>
  </si>
  <si>
    <t>FSOL IB Equity</t>
  </si>
  <si>
    <t>HNDL IB Equity</t>
  </si>
  <si>
    <t>Airlines</t>
  </si>
  <si>
    <t>Automobiles</t>
  </si>
  <si>
    <t>Automobile Components</t>
  </si>
  <si>
    <t>Automotive Retail</t>
  </si>
  <si>
    <t>CARTRADE IB Equity</t>
  </si>
  <si>
    <t>LANDMARK IB Equity</t>
  </si>
  <si>
    <t>Banks</t>
  </si>
  <si>
    <t>Building Products</t>
  </si>
  <si>
    <t>Capital Goods</t>
  </si>
  <si>
    <t>Chemicals</t>
  </si>
  <si>
    <t>Construction Materials</t>
  </si>
  <si>
    <t>Consumer Discretionary</t>
  </si>
  <si>
    <t>Consumer Services</t>
  </si>
  <si>
    <t>Consumer Staples</t>
  </si>
  <si>
    <t>Energy</t>
  </si>
  <si>
    <t>IOCL IB Equity</t>
  </si>
  <si>
    <t>Financial Exchanges &amp; Data</t>
  </si>
  <si>
    <t>Financial Services</t>
  </si>
  <si>
    <t>Financials</t>
  </si>
  <si>
    <t>Gas Utilities</t>
  </si>
  <si>
    <t>Healthcare</t>
  </si>
  <si>
    <t>Household Durables</t>
  </si>
  <si>
    <t>IT-Services</t>
  </si>
  <si>
    <t>Materials</t>
  </si>
  <si>
    <t>Metals &amp; Mining</t>
  </si>
  <si>
    <t>REITs</t>
  </si>
  <si>
    <t>Transportation</t>
  </si>
  <si>
    <t>Utilities</t>
  </si>
  <si>
    <t>Airline Valuation Guide</t>
  </si>
  <si>
    <t>Automobiles Valuation Guide</t>
  </si>
  <si>
    <t>Automobile Components Valuation Guide</t>
  </si>
  <si>
    <t>Automotive Retail Valuation Guide</t>
  </si>
  <si>
    <t xml:space="preserve">Banking Valuation Sheet </t>
  </si>
  <si>
    <t>Financials Valuation Sheet</t>
  </si>
  <si>
    <t>Building Products Valuation Guide</t>
  </si>
  <si>
    <t>Capital Goods Valuation Guide</t>
  </si>
  <si>
    <t>Chemical Valuation Guide</t>
  </si>
  <si>
    <t>Construction &amp; Engineering Valuation Guide</t>
  </si>
  <si>
    <t>Consumer Discretionary Valuation Guide</t>
  </si>
  <si>
    <t>Consumer Services Valuation Guide</t>
  </si>
  <si>
    <t>Consumer Staples Valuation Guide</t>
  </si>
  <si>
    <t>Energy Valuation Guide</t>
  </si>
  <si>
    <t xml:space="preserve">Financial Services Valuation Sheet </t>
  </si>
  <si>
    <t>Gas Utilities Valuation Guide</t>
  </si>
  <si>
    <t>Healthcare Valuation Guide</t>
  </si>
  <si>
    <t>Household Durables Valuation Guide</t>
  </si>
  <si>
    <t>Materials Valuation Guide</t>
  </si>
  <si>
    <t>Metals &amp; Mining Valuation Guide</t>
  </si>
  <si>
    <t>Pharmaceuticals Valuation Guide</t>
  </si>
  <si>
    <t>Transportation Valuation Guide</t>
  </si>
  <si>
    <t>REITs Valuation Guide</t>
  </si>
  <si>
    <t>Utilities Valuation Guide</t>
  </si>
  <si>
    <t>Financial Exchanges &amp; Data Valuation Guide</t>
  </si>
  <si>
    <t>Insurance Valuation Guide</t>
  </si>
  <si>
    <r>
      <t>Mkt cap</t>
    </r>
    <r>
      <rPr>
        <sz val="8"/>
        <color indexed="9"/>
        <rFont val="Lato"/>
        <family val="2"/>
      </rPr>
      <t xml:space="preserve"> 
(USD mn)                            </t>
    </r>
  </si>
  <si>
    <t>Analyst Name</t>
  </si>
  <si>
    <t>Engineering &amp; Construction</t>
  </si>
  <si>
    <t>DN IB Equity</t>
  </si>
  <si>
    <t>RRKABEL IB Equity</t>
  </si>
  <si>
    <t>SBFC IB Equity</t>
  </si>
  <si>
    <t>SBFC Finance</t>
  </si>
  <si>
    <t>AVALON IB Equity</t>
  </si>
  <si>
    <t>BHARTI IB Equity</t>
  </si>
  <si>
    <t xml:space="preserve">Telecommunication Services </t>
  </si>
  <si>
    <t>Telecommunication Services  Valuation Guide</t>
  </si>
  <si>
    <t>CEAT IB Equity</t>
  </si>
  <si>
    <t>RALI IB Equity</t>
  </si>
  <si>
    <t>TTCH IB Equity</t>
  </si>
  <si>
    <t>YATRA IB Equity</t>
  </si>
  <si>
    <t>COAL IB Equity</t>
  </si>
  <si>
    <t>ZENT IB Equity</t>
  </si>
  <si>
    <t>INBK IB Equity</t>
  </si>
  <si>
    <t>Indian Bank</t>
  </si>
  <si>
    <t>UNBK IB Equity</t>
  </si>
  <si>
    <t>Union Bank</t>
  </si>
  <si>
    <t>NXST IB Equity</t>
  </si>
  <si>
    <t>DEVYANI IB Equity</t>
  </si>
  <si>
    <t>SAPPHIRE IB Equity</t>
  </si>
  <si>
    <t>KEII IB Equity</t>
  </si>
  <si>
    <t>LTF IB Equity</t>
  </si>
  <si>
    <t>TBOTEK IB Equity</t>
  </si>
  <si>
    <t>BLSTR IB Equity</t>
  </si>
  <si>
    <t>BHARTIHE IB Equity</t>
  </si>
  <si>
    <t>AAVAS IB Equity</t>
  </si>
  <si>
    <t>PNBHOUSI IB Equity</t>
  </si>
  <si>
    <t>Aavas Financiers</t>
  </si>
  <si>
    <t>CANF IB Equity</t>
  </si>
  <si>
    <t>CanFin Homes</t>
  </si>
  <si>
    <t>PNB Housing</t>
  </si>
  <si>
    <t>IDEA IB Equity</t>
  </si>
  <si>
    <t>FY27E</t>
  </si>
  <si>
    <t>CY26E</t>
  </si>
  <si>
    <t>FY6E</t>
  </si>
  <si>
    <t>NEOGEN IB Equity</t>
  </si>
  <si>
    <t>GAIL IB Equity</t>
  </si>
  <si>
    <t>TATATECH IB Equity</t>
  </si>
  <si>
    <t>INDUSTOW IB Equity</t>
  </si>
  <si>
    <t>CUBK IB Equity</t>
  </si>
  <si>
    <t>City Union Bank</t>
  </si>
  <si>
    <t>Hotels</t>
  </si>
  <si>
    <t>CHALET IB Equity</t>
  </si>
  <si>
    <t>IH IB Equity</t>
  </si>
  <si>
    <t>JUNIPER IB Equity</t>
  </si>
  <si>
    <t>LEMONTRE IB Equity</t>
  </si>
  <si>
    <t>Hotels Valuation Guide</t>
  </si>
  <si>
    <t>SWIGGY IB Equity</t>
  </si>
  <si>
    <t>BAF IB Equity</t>
  </si>
  <si>
    <t>Bajaj Finance</t>
  </si>
  <si>
    <t>SAGILITY IB Equity</t>
  </si>
  <si>
    <t>SUEL IB Equity</t>
  </si>
  <si>
    <t>ECLX IB Equity</t>
  </si>
  <si>
    <t>BAJAJHFL IB Equity</t>
  </si>
  <si>
    <t>Bajaj Housing Fin</t>
  </si>
  <si>
    <t>JKI IB Equity</t>
  </si>
  <si>
    <t>KECI IB Equity</t>
  </si>
  <si>
    <t>KPIL IB Equity</t>
  </si>
  <si>
    <t>BLACKBUC IB Equity</t>
  </si>
  <si>
    <t>PEPL IB Equity</t>
  </si>
  <si>
    <t>SOBHA IB Equity</t>
  </si>
  <si>
    <t>HEXT IB Equity</t>
  </si>
  <si>
    <t>HYUNDAI IB Equity</t>
  </si>
  <si>
    <t>GUJGA IB Equity</t>
  </si>
  <si>
    <t>MAHGL IB Equity</t>
  </si>
  <si>
    <t>AJP IB Equity</t>
  </si>
  <si>
    <t>KVB IB Equity</t>
  </si>
  <si>
    <t>Karur Vysya Bank</t>
  </si>
  <si>
    <t>INFOE IB Equity</t>
  </si>
  <si>
    <t>JKLC IB Equity</t>
  </si>
  <si>
    <t>FLUOROCH IB Equity</t>
  </si>
  <si>
    <t>RUSTOMJE IB Equity</t>
  </si>
  <si>
    <t>AMBER IB Equity</t>
  </si>
  <si>
    <t>PGEL IB Equity</t>
  </si>
  <si>
    <t>ETERNAL IB Equity</t>
  </si>
  <si>
    <t>NIVABUPA IB Equity</t>
  </si>
  <si>
    <t>GRLM IB Equity</t>
  </si>
  <si>
    <t>MTLM IB Equity</t>
  </si>
  <si>
    <t>IGIL IB Equity</t>
  </si>
  <si>
    <t>CY24</t>
  </si>
  <si>
    <t>CY27E</t>
  </si>
  <si>
    <t>IXIGO IB Equity</t>
  </si>
  <si>
    <t>PHNX IB Equity</t>
  </si>
  <si>
    <t>FY28E</t>
  </si>
  <si>
    <t>FY25</t>
  </si>
  <si>
    <t>ENRIN IB Equity</t>
  </si>
  <si>
    <t>MMFS IB Equity</t>
  </si>
  <si>
    <t>APHS IB Equity</t>
  </si>
  <si>
    <t>M&amp;M Financlal</t>
  </si>
  <si>
    <t>TRP IB Equity</t>
  </si>
  <si>
    <t>MAXESTAT IB Equity</t>
  </si>
  <si>
    <t>SIGNATUR IB Equity</t>
  </si>
  <si>
    <t>BJE IB Equity</t>
  </si>
  <si>
    <t>WHIRL IB Equity</t>
  </si>
  <si>
    <t>ORIENTEL IB Equity</t>
  </si>
  <si>
    <t>ATHERENE IB Equity</t>
  </si>
  <si>
    <t>NAM IB Equity</t>
  </si>
  <si>
    <t>Nippon AMC</t>
  </si>
  <si>
    <t>JSWINFRA IB Equity</t>
  </si>
  <si>
    <t>ITCHOTEL IB Equity</t>
  </si>
  <si>
    <t>KIMS IB Equity</t>
  </si>
  <si>
    <t>NTPCGREE IB Equity</t>
  </si>
  <si>
    <t>JINDALST IB Equity</t>
  </si>
  <si>
    <t>THELEELA IB Equity</t>
  </si>
  <si>
    <t>CGPOWER IB Equity</t>
  </si>
  <si>
    <t>VMM IB Equity</t>
  </si>
  <si>
    <t>SCHI IB Equity</t>
  </si>
  <si>
    <t>CPPLUS IB Equity</t>
  </si>
  <si>
    <t>TMPV IB Equity</t>
  </si>
  <si>
    <t>EMCURE IB Equity</t>
  </si>
  <si>
    <t>FY276E</t>
  </si>
  <si>
    <t>FY7E</t>
  </si>
  <si>
    <t>Niva Bupa Lfe</t>
  </si>
  <si>
    <t>KRT IB Equity</t>
  </si>
  <si>
    <t>TMCV IB Equity</t>
  </si>
  <si>
    <t>MCX IB Equity</t>
  </si>
  <si>
    <t>APAT IB Equity</t>
  </si>
  <si>
    <t xml:space="preserve">Net Debt/ EBITDA (x)
</t>
  </si>
  <si>
    <t>IKS IB Equity</t>
  </si>
  <si>
    <t>POWERIND IB Equity</t>
  </si>
  <si>
    <t>ONGC IB Equity</t>
  </si>
  <si>
    <t>CBK IB Equity</t>
  </si>
  <si>
    <t>Canara Bank</t>
  </si>
  <si>
    <t>BLUESTON IB Equity</t>
  </si>
  <si>
    <t>JSWCEMEN IB Equity</t>
  </si>
  <si>
    <t>PIRAMALF IB Equity</t>
  </si>
  <si>
    <t>Piramal Finance</t>
  </si>
  <si>
    <t>LGEL IB Equity</t>
  </si>
  <si>
    <t>POLICYBZ IB Equity</t>
  </si>
  <si>
    <t>ABREL IB Equity</t>
  </si>
  <si>
    <t>YES IB Equity</t>
  </si>
  <si>
    <t>Yes Bank</t>
  </si>
  <si>
    <t>Industrial Machinery</t>
  </si>
  <si>
    <t>KKC IB Equity</t>
  </si>
  <si>
    <t>KOEL IB Equity</t>
  </si>
  <si>
    <t>Industrial Machinery Valuation Guide</t>
  </si>
  <si>
    <t>PWL IB Equity</t>
  </si>
  <si>
    <t>TENNIND IB Equity</t>
  </si>
  <si>
    <t>BSOFT IB Equity</t>
  </si>
  <si>
    <t>LENSKART IB Equity</t>
  </si>
  <si>
    <t>MUTH IB Equity</t>
  </si>
  <si>
    <t>Muthoot Finance</t>
  </si>
  <si>
    <t>EUREKAFO IB Equity</t>
  </si>
  <si>
    <t>FY25A</t>
  </si>
  <si>
    <t>LTM IB Equity</t>
  </si>
  <si>
    <t>NACL IB Equity</t>
  </si>
  <si>
    <t>MEESHO IB Equity</t>
  </si>
  <si>
    <t>VENTIVE IB Equity</t>
  </si>
  <si>
    <t>JYOTICNC IB Equity</t>
  </si>
  <si>
    <t>OINL IB Equity</t>
  </si>
  <si>
    <t>Note: Price as on 02-Apr-2026</t>
  </si>
  <si>
    <t>InterGlobe Aviation</t>
  </si>
  <si>
    <t>Ather Energy</t>
  </si>
  <si>
    <t>Ashok Leyland</t>
  </si>
  <si>
    <t>Bajaj Auto</t>
  </si>
  <si>
    <t>Eicher Motors</t>
  </si>
  <si>
    <t>Hero MotoCorp</t>
  </si>
  <si>
    <t>Hyundai Motor India</t>
  </si>
  <si>
    <t>Mah &amp; Mah</t>
  </si>
  <si>
    <t>Maruti Suzuki</t>
  </si>
  <si>
    <t>Tata Motors PV</t>
  </si>
  <si>
    <t>Tata Motors</t>
  </si>
  <si>
    <t>TVS Motor</t>
  </si>
  <si>
    <t>Apollo Tyres</t>
  </si>
  <si>
    <t>Balkrishna Industries</t>
  </si>
  <si>
    <t>Bharat Forge</t>
  </si>
  <si>
    <t>CEAT</t>
  </si>
  <si>
    <t>JK Tyre</t>
  </si>
  <si>
    <t>Craftsman Automation</t>
  </si>
  <si>
    <t>Endurance Technologies</t>
  </si>
  <si>
    <t>Exide Inds</t>
  </si>
  <si>
    <t>CIE Automative</t>
  </si>
  <si>
    <t>UNO Minda</t>
  </si>
  <si>
    <t>Samvardhana Motherson International Ltd</t>
  </si>
  <si>
    <t>MRF</t>
  </si>
  <si>
    <t>Suprajit Engg</t>
  </si>
  <si>
    <t>Tenneco India</t>
  </si>
  <si>
    <t>Tube Invst</t>
  </si>
  <si>
    <t>Cartrade Tech</t>
  </si>
  <si>
    <t>Landmark Cars</t>
  </si>
  <si>
    <t>Astral</t>
  </si>
  <si>
    <t>Century Plyboards</t>
  </si>
  <si>
    <t>Greenlam Industries</t>
  </si>
  <si>
    <t>Greenply Industries</t>
  </si>
  <si>
    <t>Kajaria Ceramics</t>
  </si>
  <si>
    <t>Supreme Ind</t>
  </si>
  <si>
    <t>ABB</t>
  </si>
  <si>
    <t>Bharat Electronics</t>
  </si>
  <si>
    <t>BHEL</t>
  </si>
  <si>
    <t>CG Power</t>
  </si>
  <si>
    <t>Hitachi Energy India</t>
  </si>
  <si>
    <t>Siemens</t>
  </si>
  <si>
    <t>Siemens Energy</t>
  </si>
  <si>
    <t>Anupam Rasayan</t>
  </si>
  <si>
    <t>Clean Science &amp; Technology</t>
  </si>
  <si>
    <t>Coromandel Intl</t>
  </si>
  <si>
    <t>Deepak Nitrite</t>
  </si>
  <si>
    <t>Fine Organic</t>
  </si>
  <si>
    <t>Godrej Agrovet</t>
  </si>
  <si>
    <t>Gujarat Fluorochem</t>
  </si>
  <si>
    <t>Navin Fluorine</t>
  </si>
  <si>
    <t>Neogen Chemicals</t>
  </si>
  <si>
    <t>PI Industries</t>
  </si>
  <si>
    <t>Rallis India</t>
  </si>
  <si>
    <t>SRF</t>
  </si>
  <si>
    <t>Sudarshan Chemical</t>
  </si>
  <si>
    <t>Sumitomo Chemical</t>
  </si>
  <si>
    <t>Tata Chemicals</t>
  </si>
  <si>
    <t>Laxmi Organics Industries</t>
  </si>
  <si>
    <t>Aarti Industries</t>
  </si>
  <si>
    <t>Chemplast Sanmar</t>
  </si>
  <si>
    <t>KNR Constructions</t>
  </si>
  <si>
    <t>KEC Int'l</t>
  </si>
  <si>
    <t>Kalpataru Projects</t>
  </si>
  <si>
    <t>L &amp; T</t>
  </si>
  <si>
    <t>Suzlon Energy</t>
  </si>
  <si>
    <t>PNC Infratech</t>
  </si>
  <si>
    <t>HG Infra Engineering</t>
  </si>
  <si>
    <t>GR Infraprojects</t>
  </si>
  <si>
    <t>ACC</t>
  </si>
  <si>
    <t>Ambuja Cem</t>
  </si>
  <si>
    <t>JK Cement</t>
  </si>
  <si>
    <t>JK Lakshmi Cement</t>
  </si>
  <si>
    <t>JSW Cement</t>
  </si>
  <si>
    <t>Dalmia Bharat</t>
  </si>
  <si>
    <t>Ramco Cement</t>
  </si>
  <si>
    <t>Shree Cement</t>
  </si>
  <si>
    <t>UltraTech Cem</t>
  </si>
  <si>
    <t>Avenue Supermarts</t>
  </si>
  <si>
    <t>Bata India</t>
  </si>
  <si>
    <t>Bluestone Jewellsry</t>
  </si>
  <si>
    <t>Devyani International</t>
  </si>
  <si>
    <t>FSN E-Commerce</t>
  </si>
  <si>
    <t>Int'l Gemmological Institute</t>
  </si>
  <si>
    <t>Metro Brands Ltd</t>
  </si>
  <si>
    <t>Vedant Fashions</t>
  </si>
  <si>
    <t>Jubilant Foodworks</t>
  </si>
  <si>
    <t>Kalyan Jewellers</t>
  </si>
  <si>
    <t xml:space="preserve">Lenskart </t>
  </si>
  <si>
    <t>Page Industries</t>
  </si>
  <si>
    <t>Sapphire Foods India</t>
  </si>
  <si>
    <t>Titan Inds</t>
  </si>
  <si>
    <t>Vishal Megamart</t>
  </si>
  <si>
    <t>Westlife Food</t>
  </si>
  <si>
    <t>Make My Trip</t>
  </si>
  <si>
    <t>Info Edge</t>
  </si>
  <si>
    <t>Le Travenues Tech</t>
  </si>
  <si>
    <t>Meesho</t>
  </si>
  <si>
    <t>Physicswallah</t>
  </si>
  <si>
    <t>Swiggy</t>
  </si>
  <si>
    <t>TBO Tek</t>
  </si>
  <si>
    <t>Yatra Online</t>
  </si>
  <si>
    <t>Blackbuck</t>
  </si>
  <si>
    <t>Eternal</t>
  </si>
  <si>
    <t>Bikaji Foods Int'l</t>
  </si>
  <si>
    <t>Britannia Inds</t>
  </si>
  <si>
    <t>Colgate Palmolive</t>
  </si>
  <si>
    <t>Dabur</t>
  </si>
  <si>
    <t>Emami</t>
  </si>
  <si>
    <t>Godrej Consumer</t>
  </si>
  <si>
    <t>Hindustan Unilever</t>
  </si>
  <si>
    <t>ITC</t>
  </si>
  <si>
    <t>Jyothy Labs</t>
  </si>
  <si>
    <t>Marico</t>
  </si>
  <si>
    <t>Nestle</t>
  </si>
  <si>
    <t>Varun Beverages</t>
  </si>
  <si>
    <t>Amber Enterprises</t>
  </si>
  <si>
    <t>Avalon Technologies</t>
  </si>
  <si>
    <t xml:space="preserve">Cyient DLM </t>
  </si>
  <si>
    <t xml:space="preserve">Dixon Technologies India </t>
  </si>
  <si>
    <t xml:space="preserve">Kaynes Technology India </t>
  </si>
  <si>
    <t>PG Electroplast</t>
  </si>
  <si>
    <t>Syrma SGS Technology</t>
  </si>
  <si>
    <t>Oil India</t>
  </si>
  <si>
    <t>ONGC</t>
  </si>
  <si>
    <t>GAIL</t>
  </si>
  <si>
    <t>Petronet LNG</t>
  </si>
  <si>
    <t>BPCL</t>
  </si>
  <si>
    <t>HPCL</t>
  </si>
  <si>
    <t>Indian Oil</t>
  </si>
  <si>
    <t>MCX Ltd</t>
  </si>
  <si>
    <t>0</t>
  </si>
  <si>
    <t>Indian Energy Exchange</t>
  </si>
  <si>
    <t>ONE 97 Communications</t>
  </si>
  <si>
    <t>PB Fintech</t>
  </si>
  <si>
    <t>Bajaj Hosuing Fin</t>
  </si>
  <si>
    <t>Can Fin Homes</t>
  </si>
  <si>
    <t xml:space="preserve">L&amp;T Finance </t>
  </si>
  <si>
    <t>M&amp;M Financial</t>
  </si>
  <si>
    <t>PNB Housing Finance</t>
  </si>
  <si>
    <t>Shriram Finance</t>
  </si>
  <si>
    <t>Gujarat Gas</t>
  </si>
  <si>
    <t>Indraprastha Gas</t>
  </si>
  <si>
    <t>MGL</t>
  </si>
  <si>
    <t>Apollo Hospitals</t>
  </si>
  <si>
    <t>Aster DM Healthcare</t>
  </si>
  <si>
    <t>Krishna Institute</t>
  </si>
  <si>
    <t>Max Healthcare Institute</t>
  </si>
  <si>
    <t>Medplus Health Services</t>
  </si>
  <si>
    <t>Dr Lalpath Labs</t>
  </si>
  <si>
    <t>Metropolis Healthcare</t>
  </si>
  <si>
    <t>Chalet Hotels</t>
  </si>
  <si>
    <t>Indian Hotels</t>
  </si>
  <si>
    <t>ITC Hotels</t>
  </si>
  <si>
    <t>Juniper Hotels</t>
  </si>
  <si>
    <t>Lemon Tree Hotels</t>
  </si>
  <si>
    <t>Leela Hotels &amp; Resorts</t>
  </si>
  <si>
    <t>Ventive Hospitality</t>
  </si>
  <si>
    <t>Aditya Infotech</t>
  </si>
  <si>
    <t>Bajaj Electricals</t>
  </si>
  <si>
    <t>Blue Star</t>
  </si>
  <si>
    <t>CG Consumer Electricals</t>
  </si>
  <si>
    <t>Eureka Forbes</t>
  </si>
  <si>
    <t>Havells India</t>
  </si>
  <si>
    <t>KEI Inds</t>
  </si>
  <si>
    <t>LG Electronics</t>
  </si>
  <si>
    <t>Orient Electricals</t>
  </si>
  <si>
    <t>Polycab India</t>
  </si>
  <si>
    <t>RR Kabel</t>
  </si>
  <si>
    <t>V-Guard Ind</t>
  </si>
  <si>
    <t>Voltas</t>
  </si>
  <si>
    <t>Whirlpool of India</t>
  </si>
  <si>
    <t>Cummins India</t>
  </si>
  <si>
    <t>Jyoti CNC Automation</t>
  </si>
  <si>
    <t>Kirloskar Oil Engines</t>
  </si>
  <si>
    <t>Life Insurance Company</t>
  </si>
  <si>
    <t>Niva Bupa Insurance</t>
  </si>
  <si>
    <t>Birla Soft</t>
  </si>
  <si>
    <t>Coforge</t>
  </si>
  <si>
    <t>eClerx Services</t>
  </si>
  <si>
    <t>Firstsource Solutions</t>
  </si>
  <si>
    <t>HCL Tech</t>
  </si>
  <si>
    <t>Hexaware Technologies</t>
  </si>
  <si>
    <t>Infosys Tech</t>
  </si>
  <si>
    <t xml:space="preserve">Inventurus Knowledge </t>
  </si>
  <si>
    <t>KPIT Technologies</t>
  </si>
  <si>
    <t>Mphasis</t>
  </si>
  <si>
    <t>Tata Elxis</t>
  </si>
  <si>
    <t>LTI Mindtree</t>
  </si>
  <si>
    <t>L&amp;T Technology</t>
  </si>
  <si>
    <t>Persistent Systems</t>
  </si>
  <si>
    <t>Sagility India</t>
  </si>
  <si>
    <t>TCS</t>
  </si>
  <si>
    <t>Tata Technologies</t>
  </si>
  <si>
    <t>Tech Mahindra</t>
  </si>
  <si>
    <t>Wipro</t>
  </si>
  <si>
    <t>Zensar Technologies</t>
  </si>
  <si>
    <t>Asian Paints</t>
  </si>
  <si>
    <t>Berger Paints</t>
  </si>
  <si>
    <t>Pidilite Ind</t>
  </si>
  <si>
    <t>Sun TV</t>
  </si>
  <si>
    <t>Zee Ent</t>
  </si>
  <si>
    <t>APL Apollo</t>
  </si>
  <si>
    <t>Coal India</t>
  </si>
  <si>
    <t>Hindalco Inds</t>
  </si>
  <si>
    <t>Jindal Steel</t>
  </si>
  <si>
    <t>JSW Steel</t>
  </si>
  <si>
    <t>NALCO</t>
  </si>
  <si>
    <t>SAIL</t>
  </si>
  <si>
    <t>Tata Steel</t>
  </si>
  <si>
    <t>Ajanta Pharma</t>
  </si>
  <si>
    <t>Alkem Labs</t>
  </si>
  <si>
    <t>Aurobindo Pharma</t>
  </si>
  <si>
    <t>Biocon</t>
  </si>
  <si>
    <t>Zydus Life Science</t>
  </si>
  <si>
    <t>Cipla</t>
  </si>
  <si>
    <t>Divi's Lab</t>
  </si>
  <si>
    <t>Dr Reddys Lab</t>
  </si>
  <si>
    <t>Emcure Pharma</t>
  </si>
  <si>
    <t>Eris Lifesciences</t>
  </si>
  <si>
    <t>Glenmark Pharma</t>
  </si>
  <si>
    <t>IPCA</t>
  </si>
  <si>
    <t>Lupin</t>
  </si>
  <si>
    <t>Mankind Pharma</t>
  </si>
  <si>
    <t>Natco Pharma</t>
  </si>
  <si>
    <t>Piramal Pharma</t>
  </si>
  <si>
    <t>Sun Pharma</t>
  </si>
  <si>
    <t>Syngene Intl</t>
  </si>
  <si>
    <t>Torrent Pharma</t>
  </si>
  <si>
    <t>AB Real Estate</t>
  </si>
  <si>
    <t>Brigade Enterprises</t>
  </si>
  <si>
    <t>DLF</t>
  </si>
  <si>
    <t>Godrej Properties</t>
  </si>
  <si>
    <t>Lodha Developers</t>
  </si>
  <si>
    <t>Keystone Realtors</t>
  </si>
  <si>
    <t>Max Estates</t>
  </si>
  <si>
    <t>Phoenix Mills</t>
  </si>
  <si>
    <t>Prestige Estates</t>
  </si>
  <si>
    <t>Signature Global</t>
  </si>
  <si>
    <t>Sobha Developers</t>
  </si>
  <si>
    <t>Sunteck Realty</t>
  </si>
  <si>
    <t>Oberoi Realty</t>
  </si>
  <si>
    <t>Embassy Office</t>
  </si>
  <si>
    <t>Knowledge Realty Trust</t>
  </si>
  <si>
    <t>Mindspace Business</t>
  </si>
  <si>
    <t>Nexus Select Trust</t>
  </si>
  <si>
    <t>Brookfield India Real Estate</t>
  </si>
  <si>
    <t>Bharti Airtel</t>
  </si>
  <si>
    <t>Bharti Hexacom</t>
  </si>
  <si>
    <t>Indus Towers</t>
  </si>
  <si>
    <t>Vodafone Idea</t>
  </si>
  <si>
    <t>Container Corp</t>
  </si>
  <si>
    <t>Adani Ports &amp; SEZ</t>
  </si>
  <si>
    <t>Delhivery Ltd</t>
  </si>
  <si>
    <t>JSW Infra</t>
  </si>
  <si>
    <t>CESC</t>
  </si>
  <si>
    <t>JSW Energy</t>
  </si>
  <si>
    <t>NTPC</t>
  </si>
  <si>
    <t>NTPC Green</t>
  </si>
  <si>
    <t>Power Grid</t>
  </si>
  <si>
    <t>Tata Power</t>
  </si>
  <si>
    <t>Torrent Power</t>
  </si>
  <si>
    <t xml:space="preserve">-  </t>
  </si>
  <si>
    <t>Adj BV (Rs)</t>
  </si>
  <si>
    <t/>
  </si>
  <si>
    <t>Target Price : 6000</t>
  </si>
  <si>
    <t>TP Upside (%) : 43</t>
  </si>
  <si>
    <t>Target Price : 13800</t>
  </si>
  <si>
    <t>TP Upside (%) : 9</t>
  </si>
  <si>
    <t>Target Price : 4500</t>
  </si>
  <si>
    <t>TP Upside (%) : 49</t>
  </si>
  <si>
    <t>Target Price : 9250</t>
  </si>
  <si>
    <t>TP Upside (%) : 6</t>
  </si>
  <si>
    <t>Target Price : 8200</t>
  </si>
  <si>
    <t>TP Upside (%) : 23</t>
  </si>
  <si>
    <t>Target Price : 4100</t>
  </si>
  <si>
    <t>TP Upside (%) : 21</t>
  </si>
  <si>
    <t>Target Price : 540</t>
  </si>
  <si>
    <t>TP Upside (%) : 39</t>
  </si>
  <si>
    <t>Target Price : 2550</t>
  </si>
  <si>
    <t>Target Price : 330</t>
  </si>
  <si>
    <t>Target Price : 5800</t>
  </si>
  <si>
    <t>TP Upside (%) : 16</t>
  </si>
  <si>
    <t>Target Price : 215</t>
  </si>
  <si>
    <t>TP Upside (%) : 45</t>
  </si>
  <si>
    <t>Target Price : 150</t>
  </si>
  <si>
    <t>TP Upside (%) : 40</t>
  </si>
  <si>
    <t>Target Price : 1600</t>
  </si>
  <si>
    <t>TP Upside (%) : -3</t>
  </si>
  <si>
    <t>Target Price : 900</t>
  </si>
  <si>
    <t>TP Upside (%) : -12</t>
  </si>
  <si>
    <t>Target Price : 168000</t>
  </si>
  <si>
    <t>TP Upside (%) : 33</t>
  </si>
  <si>
    <t>Target Price : 3000</t>
  </si>
  <si>
    <t>TP Upside (%) : 17</t>
  </si>
  <si>
    <t>Target Price : 2300</t>
  </si>
  <si>
    <t>TP Upside (%) : 11</t>
  </si>
  <si>
    <t>TP Upside (%) : 14</t>
  </si>
  <si>
    <t>Target Price : 590</t>
  </si>
  <si>
    <t>TP Upside (%) : 44</t>
  </si>
  <si>
    <t>Target Price : 320</t>
  </si>
  <si>
    <t>TP Upside (%) : 7</t>
  </si>
  <si>
    <t>Target Price : 650</t>
  </si>
  <si>
    <t>TP Upside (%) : 22</t>
  </si>
  <si>
    <t>Target Price : 620</t>
  </si>
  <si>
    <t>TP Upside (%) : 36</t>
  </si>
  <si>
    <t>Target Price : 9700</t>
  </si>
  <si>
    <t>Target Price : 4250</t>
  </si>
  <si>
    <t>TP Upside (%) : 26</t>
  </si>
  <si>
    <t>Target Price : 610</t>
  </si>
  <si>
    <t>TP Upside (%) : 57</t>
  </si>
  <si>
    <t>Target Price : 430</t>
  </si>
  <si>
    <t>TP Upside (%) : 4</t>
  </si>
  <si>
    <t>Target Price : 2700</t>
  </si>
  <si>
    <t>TP Upside (%) : 59</t>
  </si>
  <si>
    <t>TP Upside (%) : 60</t>
  </si>
  <si>
    <t>Target Price : 3788</t>
  </si>
  <si>
    <t>Target Price : 1575</t>
  </si>
  <si>
    <t>TP Upside (%) : 1</t>
  </si>
  <si>
    <t>Target Price : 854</t>
  </si>
  <si>
    <t>TP Upside (%) : 19</t>
  </si>
  <si>
    <t>Target Price : 1034</t>
  </si>
  <si>
    <t>Target Price : 272</t>
  </si>
  <si>
    <t>TP Upside (%) : 24</t>
  </si>
  <si>
    <t>Target Price : 370</t>
  </si>
  <si>
    <t>TP Upside (%) : 90</t>
  </si>
  <si>
    <t>Target Price : 481</t>
  </si>
  <si>
    <t>Target Price : 6360</t>
  </si>
  <si>
    <t>Target Price : 25517</t>
  </si>
  <si>
    <t>Target Price : 3630</t>
  </si>
  <si>
    <t>TP Upside (%) : 20</t>
  </si>
  <si>
    <t>Target Price : 745</t>
  </si>
  <si>
    <t>TP Upside (%) : 10</t>
  </si>
  <si>
    <t>Target Price : 2683</t>
  </si>
  <si>
    <t>TP Upside (%) : 3</t>
  </si>
  <si>
    <t>Target Price : 188</t>
  </si>
  <si>
    <t>TP Upside (%) : -24</t>
  </si>
  <si>
    <t>Target Price : 3382</t>
  </si>
  <si>
    <t>Target Price : 2320</t>
  </si>
  <si>
    <t>Target Price : 3460</t>
  </si>
  <si>
    <t>Target Price : 3550</t>
  </si>
  <si>
    <t>Target Price : 7050</t>
  </si>
  <si>
    <t>Target Price : 460</t>
  </si>
  <si>
    <t>Target Price : 1850</t>
  </si>
  <si>
    <t>TP Upside (%) : 34</t>
  </si>
  <si>
    <t>Target Price : 751</t>
  </si>
  <si>
    <t>TP Upside (%) : 15</t>
  </si>
  <si>
    <t>Target Price : 480</t>
  </si>
  <si>
    <t>Target Price : 640</t>
  </si>
  <si>
    <t>TP Upside (%) : -49</t>
  </si>
  <si>
    <t>Target Price : 4650</t>
  </si>
  <si>
    <t>Target Price : 690</t>
  </si>
  <si>
    <t>Target Price : 1070</t>
  </si>
  <si>
    <t>TP Upside (%) : 51</t>
  </si>
  <si>
    <t>Target Price : 1420</t>
  </si>
  <si>
    <t>TP Upside (%) : 85</t>
  </si>
  <si>
    <t>Target Price : 275</t>
  </si>
  <si>
    <t>Target Price : 290</t>
  </si>
  <si>
    <t>TP Upside (%) : 13</t>
  </si>
  <si>
    <t>TP Upside (%) : 27</t>
  </si>
  <si>
    <t>Target Price : 1660</t>
  </si>
  <si>
    <t>Target Price : 4810</t>
  </si>
  <si>
    <t>Target Price : 68</t>
  </si>
  <si>
    <t>TP Upside (%) : 67</t>
  </si>
  <si>
    <t>Target Price : 1335</t>
  </si>
  <si>
    <t>Target Price : 860</t>
  </si>
  <si>
    <t>TP Upside (%) : 62</t>
  </si>
  <si>
    <t>Target Price : 1556</t>
  </si>
  <si>
    <t>TP Upside (%) : 84</t>
  </si>
  <si>
    <t>Target Price : 361</t>
  </si>
  <si>
    <t>TP Upside (%) : 108</t>
  </si>
  <si>
    <t>Target Price : 129</t>
  </si>
  <si>
    <t>Target Price : 1364</t>
  </si>
  <si>
    <t>TP Upside (%) : 183</t>
  </si>
  <si>
    <t>Target Price : 14630</t>
  </si>
  <si>
    <t>TP Upside (%) : 38</t>
  </si>
  <si>
    <t>Target Price : 530</t>
  </si>
  <si>
    <t>Target Price : 26400</t>
  </si>
  <si>
    <t>Target Price : 6450</t>
  </si>
  <si>
    <t>TP Upside (%) : 25</t>
  </si>
  <si>
    <t>Target Price : 2460</t>
  </si>
  <si>
    <t>TP Upside (%) : 37</t>
  </si>
  <si>
    <t>Target Price : 1870</t>
  </si>
  <si>
    <t>TP Upside (%) : 41</t>
  </si>
  <si>
    <t>Target Price : 1030</t>
  </si>
  <si>
    <t>TP Upside (%) : 12</t>
  </si>
  <si>
    <t>Target Price : 132</t>
  </si>
  <si>
    <t>Target Price : 4850</t>
  </si>
  <si>
    <t>TP Upside (%) : 18</t>
  </si>
  <si>
    <t>Target Price : 4400</t>
  </si>
  <si>
    <t>Target Price : 580</t>
  </si>
  <si>
    <t>Target Price : 255</t>
  </si>
  <si>
    <t>Target Price : 170</t>
  </si>
  <si>
    <t>TP Upside (%) : 58</t>
  </si>
  <si>
    <t>Target Price : 660</t>
  </si>
  <si>
    <t>Target Price : 35000</t>
  </si>
  <si>
    <t>TP Upside (%) : 30</t>
  </si>
  <si>
    <t>Target Price : 1300</t>
  </si>
  <si>
    <t>Target Price : 470</t>
  </si>
  <si>
    <t>TP Upside (%) : 47</t>
  </si>
  <si>
    <t>TP Upside (%) : 56</t>
  </si>
  <si>
    <t>Target Price : 635</t>
  </si>
  <si>
    <t>TP Upside (%) : 71</t>
  </si>
  <si>
    <t>Target Price : 880</t>
  </si>
  <si>
    <t>TP Upside (%) : 50</t>
  </si>
  <si>
    <t>Target Price : 270</t>
  </si>
  <si>
    <t>TP Upside (%) : 75</t>
  </si>
  <si>
    <t>Target Price : 424</t>
  </si>
  <si>
    <t>TP Upside (%) : 83</t>
  </si>
  <si>
    <t>Target Price : 485</t>
  </si>
  <si>
    <t>TP Upside (%) : 76</t>
  </si>
  <si>
    <t>Target Price : 195</t>
  </si>
  <si>
    <t>Target Price : 1671</t>
  </si>
  <si>
    <t>TP Upside (%) : 68</t>
  </si>
  <si>
    <t>Target Price : 111</t>
  </si>
  <si>
    <t>TP Upside (%) : 193</t>
  </si>
  <si>
    <t>Target Price : 126</t>
  </si>
  <si>
    <t>Target Price : 1940</t>
  </si>
  <si>
    <t>TP Upside (%) : 77</t>
  </si>
  <si>
    <t>Target Price : 636</t>
  </si>
  <si>
    <t>Target Price : 235</t>
  </si>
  <si>
    <t>Target Price : 200</t>
  </si>
  <si>
    <t>TP Upside (%) : 102</t>
  </si>
  <si>
    <t>TP Upside (%) : 31</t>
  </si>
  <si>
    <t>Target Price : 325</t>
  </si>
  <si>
    <t>Target Price : 1350</t>
  </si>
  <si>
    <t>Target Price : 515</t>
  </si>
  <si>
    <t>TP Upside (%) : 28</t>
  </si>
  <si>
    <t>Target Price : 6900</t>
  </si>
  <si>
    <t>Target Price : 1340</t>
  </si>
  <si>
    <t>TP Upside (%) : 35</t>
  </si>
  <si>
    <t>Target Price : 795</t>
  </si>
  <si>
    <t>Target Price : 565</t>
  </si>
  <si>
    <t>Target Price : 2150</t>
  </si>
  <si>
    <t>Target Price : 670</t>
  </si>
  <si>
    <t>Target Price : 840</t>
  </si>
  <si>
    <t>Target Price : 300</t>
  </si>
  <si>
    <t>Target Price : 13671</t>
  </si>
  <si>
    <t>Target Price : 5125</t>
  </si>
  <si>
    <t>Target Price : 8677</t>
  </si>
  <si>
    <t>Target Price : 937</t>
  </si>
  <si>
    <t>Target Price : 734</t>
  </si>
  <si>
    <t>Target Price : 1148</t>
  </si>
  <si>
    <t>Target Price : 419</t>
  </si>
  <si>
    <t>Target Price : 205</t>
  </si>
  <si>
    <t>TP Upside (%) : -29</t>
  </si>
  <si>
    <t>Target Price : 395</t>
  </si>
  <si>
    <t>TP Upside (%) : 42</t>
  </si>
  <si>
    <t>Target Price : 178</t>
  </si>
  <si>
    <t>Target Price : 535</t>
  </si>
  <si>
    <t>Target Price : 3250</t>
  </si>
  <si>
    <t>Target Price : 120</t>
  </si>
  <si>
    <t>TP Upside (%) : 0</t>
  </si>
  <si>
    <t>Target Price : 440</t>
  </si>
  <si>
    <t>Target Price : 210</t>
  </si>
  <si>
    <t>Target Price : 1395</t>
  </si>
  <si>
    <t>TP Upside (%) : 46</t>
  </si>
  <si>
    <t>Target Price : 8620</t>
  </si>
  <si>
    <t>Target Price : 1140</t>
  </si>
  <si>
    <t>TP Upside (%) : -4</t>
  </si>
  <si>
    <t>Target Price : 725</t>
  </si>
  <si>
    <t>Target Price : 1675</t>
  </si>
  <si>
    <t>Target Price : 1130</t>
  </si>
  <si>
    <t>Target Price : 575</t>
  </si>
  <si>
    <t>Target Price : 696</t>
  </si>
  <si>
    <t>Target Price : 214</t>
  </si>
  <si>
    <t>Target Price : 1057</t>
  </si>
  <si>
    <t>Target Price : 691</t>
  </si>
  <si>
    <t>Target Price : 124</t>
  </si>
  <si>
    <t>Target Price : 323</t>
  </si>
  <si>
    <t>Target Price : 9473</t>
  </si>
  <si>
    <t>Target Price : 1873</t>
  </si>
  <si>
    <t>Target Price : 1372</t>
  </si>
  <si>
    <t>Target Price : 1531</t>
  </si>
  <si>
    <t>Target Price : 5263</t>
  </si>
  <si>
    <t>Target Price : 2116</t>
  </si>
  <si>
    <t>Target Price : 1877</t>
  </si>
  <si>
    <t>Target Price : 1980</t>
  </si>
  <si>
    <t>TP Upside (%) : 48</t>
  </si>
  <si>
    <t>Target Price : 333</t>
  </si>
  <si>
    <t>Target Price : 454</t>
  </si>
  <si>
    <t>Target Price : 723</t>
  </si>
  <si>
    <t>TP Upside (%) : -11</t>
  </si>
  <si>
    <t>Target Price : 552</t>
  </si>
  <si>
    <t>Target Price : 458</t>
  </si>
  <si>
    <t>Target Price : 285</t>
  </si>
  <si>
    <t>TP Upside (%) : 79</t>
  </si>
  <si>
    <t>Target Price : 4950</t>
  </si>
  <si>
    <t>Target Price : 924</t>
  </si>
  <si>
    <t>Target Price : 1450</t>
  </si>
  <si>
    <t>TP Upside (%) : 5</t>
  </si>
  <si>
    <t>Target Price : 3200</t>
  </si>
  <si>
    <t>Target Price : 1780</t>
  </si>
  <si>
    <t>Target Price : 1640</t>
  </si>
  <si>
    <t>Target Price : 1800</t>
  </si>
  <si>
    <t>Target Price : 6200</t>
  </si>
  <si>
    <t>Target Price : 3320</t>
  </si>
  <si>
    <t>Target Price : 1720</t>
  </si>
  <si>
    <t>Target Price : 4300</t>
  </si>
  <si>
    <t>Target Price : 700</t>
  </si>
  <si>
    <t>Target Price : 5500</t>
  </si>
  <si>
    <t>Target Price : 2100</t>
  </si>
  <si>
    <t>Target Price : 675</t>
  </si>
  <si>
    <t>Target Price : 70</t>
  </si>
  <si>
    <t>Target Price : 400</t>
  </si>
  <si>
    <t>Target Price : 770</t>
  </si>
  <si>
    <t>Target Price : 520</t>
  </si>
  <si>
    <t>Target Price : 2600</t>
  </si>
  <si>
    <t>Target Price : 1650</t>
  </si>
  <si>
    <t>Target Price : 490</t>
  </si>
  <si>
    <t>Target Price : 588</t>
  </si>
  <si>
    <t>TP Upside (%) : -1</t>
  </si>
  <si>
    <t>Target Price : 95</t>
  </si>
  <si>
    <t>Target Price : 1245</t>
  </si>
  <si>
    <t>Target Price : 182</t>
  </si>
  <si>
    <t>TP Upside (%) : -6</t>
  </si>
  <si>
    <t>Target Price : 1225</t>
  </si>
  <si>
    <t>Target Price : 335</t>
  </si>
  <si>
    <t>TP Upside (%) : -17</t>
  </si>
  <si>
    <t>Target Price : 125</t>
  </si>
  <si>
    <t>TP Upside (%) : -19</t>
  </si>
  <si>
    <t>Target Price : 2377</t>
  </si>
  <si>
    <t>Target Price : 1820</t>
  </si>
  <si>
    <t>Target Price : 6660</t>
  </si>
  <si>
    <t>Target Price : 4470</t>
  </si>
  <si>
    <t>Target Price : 2400</t>
  </si>
  <si>
    <t>Target Price : 1205</t>
  </si>
  <si>
    <t>Target Price : 1490</t>
  </si>
  <si>
    <t>Target Price : 915</t>
  </si>
  <si>
    <t>Target Price : 2430</t>
  </si>
  <si>
    <t>Target Price : 1270</t>
  </si>
  <si>
    <t>TP Upside (%) : -5</t>
  </si>
  <si>
    <t>Target Price : 6025</t>
  </si>
  <si>
    <t>Target Price : 2210</t>
  </si>
  <si>
    <t>Target Price : 385</t>
  </si>
  <si>
    <t>Target Price : 1610</t>
  </si>
  <si>
    <t>TP Upside (%) : 8</t>
  </si>
  <si>
    <t>Target Price : 1770</t>
  </si>
  <si>
    <t>Target Price : 175</t>
  </si>
  <si>
    <t>Target Price : 1565</t>
  </si>
  <si>
    <t>Target Price : 750</t>
  </si>
  <si>
    <t>TP Upside (%) : -27</t>
  </si>
  <si>
    <t>Target Price : 925</t>
  </si>
  <si>
    <t>Target Price : 1480</t>
  </si>
  <si>
    <t>TP Upside (%) : 113</t>
  </si>
  <si>
    <t>Target Price : 1785</t>
  </si>
  <si>
    <t>Target Price : 2140</t>
  </si>
  <si>
    <t>TP Upside (%) : 86</t>
  </si>
  <si>
    <t>TP Upside (%) : 99</t>
  </si>
  <si>
    <t>Target Price : 1200</t>
  </si>
  <si>
    <t>Target Price : 1920</t>
  </si>
  <si>
    <t>TP Upside (%) : 66</t>
  </si>
  <si>
    <t>TP Upside (%) : 74</t>
  </si>
  <si>
    <t>Target Price : 760</t>
  </si>
  <si>
    <t>TP Upside (%) : 129</t>
  </si>
  <si>
    <t>Target Price : 870</t>
  </si>
  <si>
    <t>TP Upside (%) : 131</t>
  </si>
  <si>
    <t>TP Upside (%) : 114</t>
  </si>
  <si>
    <t>Target Price : 130</t>
  </si>
  <si>
    <t>Target Price : 513</t>
  </si>
  <si>
    <t>Target Price : 403</t>
  </si>
  <si>
    <t>Target Price : 2558</t>
  </si>
  <si>
    <t>Target Price : 536</t>
  </si>
  <si>
    <t>Target Price : 10</t>
  </si>
  <si>
    <t>Target Price : 2072</t>
  </si>
  <si>
    <t>Target Price : 1950</t>
  </si>
  <si>
    <t>Target Price : 294</t>
  </si>
  <si>
    <t>Target Price : 547</t>
  </si>
  <si>
    <t>Target Price : 450</t>
  </si>
  <si>
    <t>Target Price : 411</t>
  </si>
  <si>
    <t>Target Price : 302</t>
  </si>
  <si>
    <t>Target Price : 462</t>
  </si>
  <si>
    <t>Target Price : 560</t>
  </si>
  <si>
    <t>Target Price : 115</t>
  </si>
  <si>
    <t>Target Price : 1571</t>
  </si>
  <si>
    <t>Ankur Periwal</t>
  </si>
  <si>
    <t>Nishit Jalan</t>
  </si>
  <si>
    <t>Jayant Kharote</t>
  </si>
  <si>
    <t>Praveen Agarwal</t>
  </si>
  <si>
    <t>Deepak Agarwal</t>
  </si>
  <si>
    <t>Sumit Kishore</t>
  </si>
  <si>
    <t>Amit Murarka</t>
  </si>
  <si>
    <t>Anand Shah</t>
  </si>
  <si>
    <t>Harish Advani</t>
  </si>
  <si>
    <t>Gaurav Malhotra</t>
  </si>
  <si>
    <t>Rohit Thorat</t>
  </si>
  <si>
    <t>Kunal Randeria</t>
  </si>
  <si>
    <t>Sudarshan Agarwal</t>
  </si>
  <si>
    <t>Abhay Khaitan</t>
  </si>
  <si>
    <t>Darshan Mehta</t>
  </si>
  <si>
    <t>Pritesh Sheth</t>
  </si>
  <si>
    <t>Buy</t>
  </si>
  <si>
    <t>Add</t>
  </si>
  <si>
    <t>Reduce</t>
  </si>
  <si>
    <t>Sell</t>
  </si>
  <si>
    <t>BUY</t>
  </si>
  <si>
    <t>Rating - Buy</t>
  </si>
  <si>
    <t>Rating - Reduce</t>
  </si>
  <si>
    <t>Rating - Add</t>
  </si>
  <si>
    <t>Rating - Sell</t>
  </si>
  <si>
    <t>Rating - BUY</t>
  </si>
  <si>
    <t>Not Rated</t>
  </si>
  <si>
    <t xml:space="preserve">Tata Motors PV </t>
  </si>
  <si>
    <t>CIE Automative India</t>
  </si>
  <si>
    <t>JK Tyres</t>
  </si>
  <si>
    <t xml:space="preserve">Cartrade Tech </t>
  </si>
  <si>
    <t>Astral Poly Technik</t>
  </si>
  <si>
    <t>Kalpataru Int'l</t>
  </si>
  <si>
    <t>KEC International</t>
  </si>
  <si>
    <t>Lenskart</t>
  </si>
  <si>
    <t>FSN E-Commerce Ventures</t>
  </si>
  <si>
    <t>Metro Brands</t>
  </si>
  <si>
    <t>International Gemmological Institute (India) Ltd</t>
  </si>
  <si>
    <t>Westlife Foodworld</t>
  </si>
  <si>
    <t>Bluestone Jewellery and Lifestyle</t>
  </si>
  <si>
    <t>Meesho Ltd</t>
  </si>
  <si>
    <t>Make My Trip Ltd</t>
  </si>
  <si>
    <t>Zinka Logistics</t>
  </si>
  <si>
    <t>Jyothy Lab</t>
  </si>
  <si>
    <t>Dr LalpathLabs</t>
  </si>
  <si>
    <t>MedPlus Health Services</t>
  </si>
  <si>
    <t>Leela Palaces Hotels</t>
  </si>
  <si>
    <t>Ventive Hospitality Ltd</t>
  </si>
  <si>
    <t>Eureka Forbes Ltd</t>
  </si>
  <si>
    <t>Orient Electric</t>
  </si>
  <si>
    <t>Cummins</t>
  </si>
  <si>
    <t>Tata Elxsi Ltd</t>
  </si>
  <si>
    <t>Inventure Growth</t>
  </si>
  <si>
    <t>Jindal Steel &amp; Power</t>
  </si>
  <si>
    <t>Zydus Life</t>
  </si>
  <si>
    <t>Macrotech Developers</t>
  </si>
  <si>
    <t xml:space="preserve">Aditya Birla Real Estate </t>
  </si>
  <si>
    <t>JSW Infrastructure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</si>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</sst>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_);[Red]\(#,##0.0\)"/>
    <numFmt numFmtId="168" formatCode="_(* #,##0.0_);_(* \(#,##0.0\);_(* &quot;-&quot;??_);_(@_)"/>
    <numFmt numFmtId="169" formatCode="[$-409]dd\-mmm\-yy;@"/>
    <numFmt numFmtId="170" formatCode="#,##0.0"/>
    <numFmt numFmtId="171" formatCode="0.0_);[Red]\(0.0\)"/>
    <numFmt numFmtId="172" formatCode="_(* #,##0.0_);_(* \(#,##0.0\);_(* &quot;-&quot;?_);_(@_)"/>
    <numFmt numFmtId="173" formatCode="0.0%"/>
    <numFmt numFmtId="174" formatCode="#,##0.0;[Red]\-#,##0.0"/>
    <numFmt numFmtId="175" formatCode="#,##0.00_ ;[Red]\-#,##0.00\ "/>
    <numFmt numFmtId="176" formatCode="#,##0.0_ ;[Red]\-#,##0.0\ "/>
  </numFmts>
  <fonts count="6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10"/>
      <name val="Arial Narrow"/>
      <family val="2"/>
    </font>
    <font>
      <sz val="8"/>
      <name val="Tahoma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name val="Tahoma"/>
      <family val="2"/>
    </font>
    <font>
      <u/>
      <sz val="8"/>
      <color indexed="12"/>
      <name val="Tahoma"/>
      <family val="2"/>
    </font>
    <font>
      <sz val="10"/>
      <name val="Lato"/>
      <family val="2"/>
    </font>
    <font>
      <sz val="10"/>
      <color indexed="9"/>
      <name val="Lato"/>
      <family val="2"/>
    </font>
    <font>
      <b/>
      <sz val="30.35"/>
      <color indexed="61"/>
      <name val="Lato"/>
      <family val="2"/>
    </font>
    <font>
      <i/>
      <sz val="8"/>
      <name val="Lato"/>
      <family val="2"/>
    </font>
    <font>
      <sz val="8"/>
      <name val="Lato"/>
      <family val="2"/>
    </font>
    <font>
      <sz val="10"/>
      <color indexed="10"/>
      <name val="Lato"/>
      <family val="2"/>
    </font>
    <font>
      <sz val="10"/>
      <color indexed="8"/>
      <name val="Lato"/>
      <family val="2"/>
    </font>
    <font>
      <b/>
      <sz val="20"/>
      <color indexed="8"/>
      <name val="Lato"/>
      <family val="2"/>
    </font>
    <font>
      <b/>
      <sz val="9"/>
      <color indexed="8"/>
      <name val="Lato"/>
      <family val="2"/>
    </font>
    <font>
      <sz val="8"/>
      <color indexed="22"/>
      <name val="Lato"/>
      <family val="2"/>
    </font>
    <font>
      <b/>
      <sz val="8"/>
      <color indexed="9"/>
      <name val="Lato"/>
      <family val="2"/>
    </font>
    <font>
      <sz val="8"/>
      <color indexed="9"/>
      <name val="Lato"/>
      <family val="2"/>
    </font>
    <font>
      <sz val="8"/>
      <color indexed="10"/>
      <name val="Lato"/>
      <family val="2"/>
    </font>
    <font>
      <b/>
      <sz val="8"/>
      <name val="Lato"/>
      <family val="2"/>
    </font>
    <font>
      <b/>
      <sz val="8"/>
      <color indexed="8"/>
      <name val="Lato"/>
      <family val="2"/>
    </font>
    <font>
      <b/>
      <sz val="8"/>
      <color indexed="44"/>
      <name val="Lato"/>
      <family val="2"/>
    </font>
    <font>
      <sz val="8"/>
      <color indexed="44"/>
      <name val="Lato"/>
      <family val="2"/>
    </font>
    <font>
      <sz val="10"/>
      <color indexed="22"/>
      <name val="Lato"/>
      <family val="2"/>
    </font>
    <font>
      <b/>
      <sz val="8"/>
      <color indexed="10"/>
      <name val="Lato"/>
      <family val="2"/>
    </font>
    <font>
      <b/>
      <sz val="10"/>
      <name val="Lato"/>
      <family val="2"/>
    </font>
    <font>
      <sz val="12"/>
      <color indexed="8"/>
      <name val="Lato"/>
      <family val="2"/>
    </font>
    <font>
      <sz val="12"/>
      <name val="Lato"/>
      <family val="2"/>
    </font>
    <font>
      <b/>
      <u/>
      <sz val="8"/>
      <color indexed="12"/>
      <name val="Lato"/>
      <family val="2"/>
    </font>
    <font>
      <b/>
      <sz val="8"/>
      <color indexed="17"/>
      <name val="Lato"/>
      <family val="2"/>
    </font>
    <font>
      <b/>
      <sz val="8"/>
      <color indexed="16"/>
      <name val="Lato"/>
      <family val="2"/>
    </font>
    <font>
      <b/>
      <u/>
      <sz val="8"/>
      <color indexed="9"/>
      <name val="Lato"/>
      <family val="2"/>
    </font>
    <font>
      <sz val="8"/>
      <color indexed="8"/>
      <name val="Lato"/>
      <family val="2"/>
    </font>
    <font>
      <b/>
      <i/>
      <sz val="7"/>
      <name val="Lato"/>
      <family val="2"/>
    </font>
    <font>
      <b/>
      <sz val="7"/>
      <name val="Lato"/>
      <family val="2"/>
    </font>
    <font>
      <b/>
      <sz val="9"/>
      <name val="Lato"/>
      <family val="2"/>
    </font>
    <font>
      <b/>
      <sz val="9"/>
      <color rgb="FF000000"/>
      <name val="Lato"/>
      <family val="2"/>
    </font>
    <font>
      <sz val="11"/>
      <color theme="1"/>
      <name val="Lato"/>
      <family val="2"/>
    </font>
    <font>
      <b/>
      <sz val="9"/>
      <color theme="0"/>
      <name val="Lato"/>
      <family val="2"/>
    </font>
    <font>
      <b/>
      <sz val="8"/>
      <color theme="0"/>
      <name val="Lato"/>
      <family val="2"/>
    </font>
    <font>
      <sz val="10"/>
      <color rgb="FFFF0000"/>
      <name val="Lato"/>
      <family val="2"/>
    </font>
    <font>
      <b/>
      <sz val="9"/>
      <color rgb="FFFF0000"/>
      <name val="Lato"/>
      <family val="2"/>
    </font>
    <font>
      <sz val="8"/>
      <color rgb="FFFF0000"/>
      <name val="Lato"/>
      <family val="2"/>
    </font>
    <font>
      <sz val="10"/>
      <color theme="1"/>
      <name val="Lato"/>
      <family val="2"/>
    </font>
    <font>
      <b/>
      <sz val="9"/>
      <color theme="1"/>
      <name val="Lato"/>
      <family val="2"/>
    </font>
    <font>
      <sz val="8"/>
      <color theme="1"/>
      <name val="Lato"/>
      <family val="2"/>
    </font>
    <font>
      <b/>
      <sz val="20"/>
      <color theme="1"/>
      <name val="Lato"/>
      <family val="2"/>
    </font>
    <font>
      <b/>
      <sz val="8"/>
      <color rgb="FFFF0000"/>
      <name val="Lato"/>
      <family val="2"/>
    </font>
    <font>
      <b/>
      <sz val="8"/>
      <color theme="1"/>
      <name val="Lato"/>
      <family val="2"/>
    </font>
    <font>
      <b/>
      <sz val="8"/>
      <color theme="5"/>
      <name val="Lato"/>
      <family val="2"/>
    </font>
    <font>
      <sz val="8"/>
      <color theme="5"/>
      <name val="Lato"/>
      <family val="2"/>
    </font>
    <font>
      <b/>
      <sz val="16"/>
      <color theme="1"/>
      <name val="Lato"/>
      <family val="2"/>
    </font>
    <font>
      <sz val="10"/>
      <color rgb="FF0C0D0E"/>
      <name val="Consolas"/>
      <family val="3"/>
    </font>
    <font>
      <sz val="10"/>
      <color theme="0"/>
      <name val="Lato"/>
      <family val="2"/>
    </font>
    <font>
      <sz val="8"/>
      <color theme="0"/>
      <name val="Lato"/>
      <family val="2"/>
    </font>
    <font>
      <b/>
      <sz val="10"/>
      <color theme="1"/>
      <name val="Lato"/>
      <family val="2"/>
    </font>
    <font>
      <sz val="16"/>
      <color theme="0"/>
      <name val="Lato"/>
      <family val="2"/>
    </font>
    <font>
      <b/>
      <sz val="16"/>
      <color theme="0"/>
      <name val="Lato"/>
      <family val="2"/>
    </font>
    <font>
      <sz val="12"/>
      <color rgb="FFFF0000"/>
      <name val="Lato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dashed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64"/>
      </bottom>
      <diagonal/>
    </border>
    <border>
      <left style="dashed">
        <color indexed="8"/>
      </left>
      <right/>
      <top style="thin">
        <color indexed="25"/>
      </top>
      <bottom style="thin">
        <color indexed="64"/>
      </bottom>
      <diagonal/>
    </border>
    <border>
      <left/>
      <right style="dashed">
        <color indexed="8"/>
      </right>
      <top style="thin">
        <color indexed="25"/>
      </top>
      <bottom style="thin">
        <color indexed="64"/>
      </bottom>
      <diagonal/>
    </border>
    <border>
      <left/>
      <right style="dashed">
        <color indexed="8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ashed">
        <color indexed="8"/>
      </right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/>
      <diagonal/>
    </border>
    <border>
      <left style="thin">
        <color indexed="9"/>
      </left>
      <right style="thin">
        <color indexed="9"/>
      </right>
      <top style="thin">
        <color indexed="62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3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/>
      <top style="thin">
        <color indexed="24"/>
      </top>
      <bottom style="thin">
        <color indexed="24"/>
      </bottom>
      <diagonal/>
    </border>
    <border>
      <left style="dashed">
        <color indexed="8"/>
      </left>
      <right/>
      <top style="dashed">
        <color indexed="8"/>
      </top>
      <bottom/>
      <diagonal/>
    </border>
    <border>
      <left/>
      <right style="dashed">
        <color indexed="8"/>
      </right>
      <top/>
      <bottom style="hair">
        <color indexed="64"/>
      </bottom>
      <diagonal/>
    </border>
    <border>
      <left style="dashed">
        <color indexed="8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9"/>
      </left>
      <right/>
      <top style="thin">
        <color indexed="62"/>
      </top>
      <bottom/>
      <diagonal/>
    </border>
    <border>
      <left/>
      <right style="thin">
        <color indexed="9"/>
      </right>
      <top style="thin">
        <color indexed="62"/>
      </top>
      <bottom/>
      <diagonal/>
    </border>
    <border>
      <left/>
      <right/>
      <top/>
      <bottom style="thin">
        <color indexed="25"/>
      </bottom>
      <diagonal/>
    </border>
    <border>
      <left/>
      <right style="dashed">
        <color indexed="8"/>
      </right>
      <top/>
      <bottom style="thin">
        <color indexed="25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dashed">
        <color theme="1"/>
      </right>
      <top style="hair">
        <color indexed="6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dashed">
        <color theme="1"/>
      </left>
      <right/>
      <top style="thin">
        <color theme="4"/>
      </top>
      <bottom style="thin">
        <color indexed="64"/>
      </bottom>
      <diagonal/>
    </border>
    <border>
      <left/>
      <right style="dashed">
        <color theme="1"/>
      </right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dashed">
        <color theme="1"/>
      </left>
      <right/>
      <top/>
      <bottom/>
      <diagonal/>
    </border>
    <border>
      <left/>
      <right/>
      <top style="hair">
        <color theme="1"/>
      </top>
      <bottom/>
      <diagonal/>
    </border>
    <border>
      <left/>
      <right style="thin">
        <color theme="4"/>
      </right>
      <top/>
      <bottom/>
      <diagonal/>
    </border>
    <border>
      <left/>
      <right style="dashed">
        <color theme="1"/>
      </right>
      <top/>
      <bottom/>
      <diagonal/>
    </border>
    <border>
      <left style="dashed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thin">
        <color theme="4"/>
      </right>
      <top/>
      <bottom style="hair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dashed">
        <color theme="1"/>
      </right>
      <top/>
      <bottom style="thin">
        <color theme="4"/>
      </bottom>
      <diagonal/>
    </border>
    <border>
      <left style="dashed">
        <color theme="1"/>
      </left>
      <right/>
      <top/>
      <bottom style="thin">
        <color theme="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5" fillId="0" borderId="0"/>
    <xf numFmtId="0" fontId="7" fillId="0" borderId="0"/>
    <xf numFmtId="0" fontId="9" fillId="0" borderId="0"/>
    <xf numFmtId="0" fontId="3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9">
    <xf numFmtId="0" fontId="0" fillId="0" borderId="0" xfId="0"/>
    <xf numFmtId="0" fontId="41" fillId="0" borderId="0" xfId="0" applyFont="1"/>
    <xf numFmtId="0" fontId="11" fillId="0" borderId="0" xfId="9" applyFont="1"/>
    <xf numFmtId="0" fontId="12" fillId="0" borderId="0" xfId="9" applyFont="1"/>
    <xf numFmtId="166" fontId="11" fillId="0" borderId="0" xfId="9" applyNumberFormat="1" applyFont="1"/>
    <xf numFmtId="0" fontId="14" fillId="0" borderId="0" xfId="9" applyFont="1" applyAlignment="1">
      <alignment horizontal="center"/>
    </xf>
    <xf numFmtId="0" fontId="15" fillId="2" borderId="0" xfId="9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42" fillId="0" borderId="0" xfId="0" applyFont="1"/>
    <xf numFmtId="0" fontId="19" fillId="0" borderId="0" xfId="0" applyFont="1"/>
    <xf numFmtId="0" fontId="43" fillId="14" borderId="0" xfId="0" applyFont="1" applyFill="1"/>
    <xf numFmtId="0" fontId="43" fillId="14" borderId="1" xfId="0" applyFont="1" applyFill="1" applyBorder="1"/>
    <xf numFmtId="0" fontId="20" fillId="0" borderId="0" xfId="6" applyFont="1" applyAlignment="1">
      <alignment vertical="top" wrapText="1"/>
    </xf>
    <xf numFmtId="0" fontId="21" fillId="4" borderId="2" xfId="6" applyFont="1" applyFill="1" applyBorder="1" applyAlignment="1">
      <alignment vertical="top" wrapText="1"/>
    </xf>
    <xf numFmtId="0" fontId="44" fillId="14" borderId="3" xfId="6" applyFont="1" applyFill="1" applyBorder="1" applyAlignment="1">
      <alignment vertical="top" wrapText="1"/>
    </xf>
    <xf numFmtId="1" fontId="44" fillId="14" borderId="3" xfId="6" applyNumberFormat="1" applyFont="1" applyFill="1" applyBorder="1" applyAlignment="1">
      <alignment horizontal="right" vertical="top" wrapText="1"/>
    </xf>
    <xf numFmtId="165" fontId="44" fillId="14" borderId="3" xfId="1" applyNumberFormat="1" applyFont="1" applyFill="1" applyBorder="1" applyAlignment="1">
      <alignment horizontal="right" vertical="top" wrapText="1"/>
    </xf>
    <xf numFmtId="49" fontId="44" fillId="14" borderId="4" xfId="6" applyNumberFormat="1" applyFont="1" applyFill="1" applyBorder="1" applyAlignment="1">
      <alignment vertical="top" wrapText="1"/>
    </xf>
    <xf numFmtId="49" fontId="44" fillId="14" borderId="3" xfId="6" applyNumberFormat="1" applyFont="1" applyFill="1" applyBorder="1" applyAlignment="1">
      <alignment horizontal="right" vertical="top" wrapText="1"/>
    </xf>
    <xf numFmtId="0" fontId="44" fillId="14" borderId="3" xfId="6" applyFont="1" applyFill="1" applyBorder="1" applyAlignment="1">
      <alignment horizontal="right" vertical="top" wrapText="1"/>
    </xf>
    <xf numFmtId="166" fontId="44" fillId="14" borderId="5" xfId="6" applyNumberFormat="1" applyFont="1" applyFill="1" applyBorder="1" applyAlignment="1">
      <alignment horizontal="right" vertical="top" wrapText="1"/>
    </xf>
    <xf numFmtId="0" fontId="44" fillId="14" borderId="5" xfId="6" applyFont="1" applyFill="1" applyBorder="1" applyAlignment="1">
      <alignment horizontal="right" vertical="top" wrapText="1"/>
    </xf>
    <xf numFmtId="0" fontId="44" fillId="14" borderId="4" xfId="6" applyFont="1" applyFill="1" applyBorder="1" applyAlignment="1">
      <alignment horizontal="right" vertical="top" wrapText="1"/>
    </xf>
    <xf numFmtId="0" fontId="15" fillId="0" borderId="0" xfId="6" applyFont="1" applyAlignment="1">
      <alignment vertical="top" wrapText="1"/>
    </xf>
    <xf numFmtId="0" fontId="20" fillId="0" borderId="0" xfId="6" applyFont="1" applyAlignment="1">
      <alignment horizontal="left"/>
    </xf>
    <xf numFmtId="0" fontId="23" fillId="0" borderId="0" xfId="6" applyFont="1" applyAlignment="1">
      <alignment horizontal="left"/>
    </xf>
    <xf numFmtId="0" fontId="24" fillId="0" borderId="0" xfId="6" applyFont="1"/>
    <xf numFmtId="38" fontId="25" fillId="0" borderId="0" xfId="1" applyNumberFormat="1" applyFont="1" applyFill="1" applyBorder="1" applyAlignment="1">
      <alignment horizontal="right"/>
    </xf>
    <xf numFmtId="165" fontId="24" fillId="0" borderId="0" xfId="1" applyNumberFormat="1" applyFont="1" applyBorder="1" applyAlignment="1">
      <alignment horizontal="right"/>
    </xf>
    <xf numFmtId="49" fontId="15" fillId="0" borderId="1" xfId="6" applyNumberFormat="1" applyFont="1" applyBorder="1"/>
    <xf numFmtId="38" fontId="15" fillId="2" borderId="0" xfId="1" applyNumberFormat="1" applyFont="1" applyFill="1" applyBorder="1" applyAlignment="1" applyProtection="1">
      <alignment horizontal="right"/>
      <protection locked="0"/>
    </xf>
    <xf numFmtId="167" fontId="15" fillId="2" borderId="0" xfId="1" applyNumberFormat="1" applyFont="1" applyFill="1" applyBorder="1" applyAlignment="1" applyProtection="1">
      <alignment horizontal="right"/>
      <protection locked="0"/>
    </xf>
    <xf numFmtId="167" fontId="15" fillId="0" borderId="6" xfId="1" quotePrefix="1" applyNumberFormat="1" applyFont="1" applyBorder="1" applyAlignment="1">
      <alignment horizontal="right"/>
    </xf>
    <xf numFmtId="38" fontId="15" fillId="2" borderId="6" xfId="1" applyNumberFormat="1" applyFont="1" applyFill="1" applyBorder="1" applyAlignment="1" applyProtection="1">
      <alignment horizontal="right"/>
      <protection locked="0"/>
    </xf>
    <xf numFmtId="167" fontId="15" fillId="2" borderId="0" xfId="6" applyNumberFormat="1" applyFont="1" applyFill="1" applyAlignment="1">
      <alignment horizontal="right"/>
    </xf>
    <xf numFmtId="167" fontId="15" fillId="0" borderId="0" xfId="6" applyNumberFormat="1" applyFont="1" applyAlignment="1">
      <alignment horizontal="right"/>
    </xf>
    <xf numFmtId="167" fontId="15" fillId="0" borderId="6" xfId="6" applyNumberFormat="1" applyFont="1" applyBorder="1" applyAlignment="1">
      <alignment horizontal="right"/>
    </xf>
    <xf numFmtId="167" fontId="15" fillId="0" borderId="0" xfId="1" applyNumberFormat="1" applyFont="1" applyFill="1" applyBorder="1" applyAlignment="1">
      <alignment horizontal="right"/>
    </xf>
    <xf numFmtId="167" fontId="15" fillId="0" borderId="6" xfId="1" applyNumberFormat="1" applyFont="1" applyBorder="1" applyAlignment="1">
      <alignment horizontal="right"/>
    </xf>
    <xf numFmtId="167" fontId="15" fillId="0" borderId="0" xfId="6" applyNumberFormat="1" applyFont="1"/>
    <xf numFmtId="38" fontId="15" fillId="0" borderId="0" xfId="6" applyNumberFormat="1" applyFont="1" applyAlignment="1">
      <alignment horizontal="right"/>
    </xf>
    <xf numFmtId="0" fontId="15" fillId="0" borderId="0" xfId="6" applyFont="1"/>
    <xf numFmtId="0" fontId="20" fillId="0" borderId="0" xfId="6" applyFont="1"/>
    <xf numFmtId="0" fontId="15" fillId="0" borderId="0" xfId="6" applyFont="1" applyAlignment="1">
      <alignment horizontal="left"/>
    </xf>
    <xf numFmtId="1" fontId="26" fillId="0" borderId="0" xfId="6" applyNumberFormat="1" applyFont="1" applyAlignment="1">
      <alignment horizontal="left"/>
    </xf>
    <xf numFmtId="38" fontId="15" fillId="0" borderId="0" xfId="1" quotePrefix="1" applyNumberFormat="1" applyFont="1" applyFill="1" applyBorder="1" applyAlignment="1">
      <alignment horizontal="left"/>
    </xf>
    <xf numFmtId="1" fontId="26" fillId="0" borderId="0" xfId="6" applyNumberFormat="1" applyFont="1"/>
    <xf numFmtId="0" fontId="23" fillId="0" borderId="0" xfId="6" applyFont="1" applyAlignment="1">
      <alignment horizontal="right"/>
    </xf>
    <xf numFmtId="1" fontId="15" fillId="0" borderId="0" xfId="1" applyNumberFormat="1" applyFont="1" applyBorder="1" applyAlignment="1">
      <alignment horizontal="right"/>
    </xf>
    <xf numFmtId="1" fontId="27" fillId="0" borderId="0" xfId="6" applyNumberFormat="1" applyFont="1" applyAlignment="1">
      <alignment horizontal="right"/>
    </xf>
    <xf numFmtId="165" fontId="15" fillId="0" borderId="7" xfId="1" applyNumberFormat="1" applyFont="1" applyBorder="1" applyAlignment="1">
      <alignment horizontal="right"/>
    </xf>
    <xf numFmtId="49" fontId="15" fillId="0" borderId="8" xfId="6" applyNumberFormat="1" applyFont="1" applyBorder="1" applyAlignment="1">
      <alignment horizontal="right"/>
    </xf>
    <xf numFmtId="49" fontId="15" fillId="0" borderId="0" xfId="6" applyNumberFormat="1" applyFont="1" applyAlignment="1">
      <alignment horizontal="right"/>
    </xf>
    <xf numFmtId="0" fontId="15" fillId="0" borderId="0" xfId="6" applyFont="1" applyAlignment="1">
      <alignment horizontal="right"/>
    </xf>
    <xf numFmtId="166" fontId="15" fillId="0" borderId="6" xfId="6" applyNumberFormat="1" applyFont="1" applyBorder="1" applyAlignment="1">
      <alignment horizontal="right"/>
    </xf>
    <xf numFmtId="0" fontId="15" fillId="0" borderId="6" xfId="6" applyFont="1" applyBorder="1" applyAlignment="1">
      <alignment horizontal="right"/>
    </xf>
    <xf numFmtId="38" fontId="15" fillId="0" borderId="1" xfId="6" applyNumberFormat="1" applyFont="1" applyBorder="1" applyAlignment="1">
      <alignment horizontal="right"/>
    </xf>
    <xf numFmtId="0" fontId="15" fillId="2" borderId="0" xfId="6" applyFont="1" applyFill="1" applyAlignment="1">
      <alignment horizontal="right"/>
    </xf>
    <xf numFmtId="0" fontId="15" fillId="0" borderId="1" xfId="6" applyFont="1" applyBorder="1" applyAlignment="1">
      <alignment horizontal="right"/>
    </xf>
    <xf numFmtId="0" fontId="24" fillId="0" borderId="9" xfId="6" applyFont="1" applyBorder="1"/>
    <xf numFmtId="38" fontId="25" fillId="0" borderId="9" xfId="1" applyNumberFormat="1" applyFont="1" applyFill="1" applyBorder="1" applyAlignment="1">
      <alignment horizontal="right"/>
    </xf>
    <xf numFmtId="165" fontId="24" fillId="0" borderId="9" xfId="1" applyNumberFormat="1" applyFont="1" applyBorder="1" applyAlignment="1">
      <alignment horizontal="right"/>
    </xf>
    <xf numFmtId="38" fontId="15" fillId="0" borderId="9" xfId="1" applyNumberFormat="1" applyFont="1" applyFill="1" applyBorder="1" applyAlignment="1" applyProtection="1">
      <alignment horizontal="right"/>
      <protection locked="0"/>
    </xf>
    <xf numFmtId="167" fontId="15" fillId="0" borderId="9" xfId="1" applyNumberFormat="1" applyFont="1" applyFill="1" applyBorder="1" applyAlignment="1" applyProtection="1">
      <alignment horizontal="right"/>
      <protection locked="0"/>
    </xf>
    <xf numFmtId="167" fontId="15" fillId="0" borderId="10" xfId="1" quotePrefix="1" applyNumberFormat="1" applyFont="1" applyFill="1" applyBorder="1" applyAlignment="1">
      <alignment horizontal="right"/>
    </xf>
    <xf numFmtId="38" fontId="15" fillId="0" borderId="58" xfId="1" applyNumberFormat="1" applyFont="1" applyFill="1" applyBorder="1" applyAlignment="1" applyProtection="1">
      <alignment horizontal="right"/>
      <protection locked="0"/>
    </xf>
    <xf numFmtId="167" fontId="15" fillId="0" borderId="9" xfId="6" applyNumberFormat="1" applyFont="1" applyBorder="1" applyAlignment="1">
      <alignment horizontal="right"/>
    </xf>
    <xf numFmtId="167" fontId="15" fillId="0" borderId="58" xfId="6" applyNumberFormat="1" applyFont="1" applyBorder="1" applyAlignment="1">
      <alignment horizontal="right"/>
    </xf>
    <xf numFmtId="167" fontId="15" fillId="0" borderId="9" xfId="1" applyNumberFormat="1" applyFont="1" applyFill="1" applyBorder="1" applyAlignment="1">
      <alignment horizontal="right"/>
    </xf>
    <xf numFmtId="167" fontId="15" fillId="0" borderId="58" xfId="1" applyNumberFormat="1" applyFont="1" applyFill="1" applyBorder="1" applyAlignment="1">
      <alignment horizontal="right"/>
    </xf>
    <xf numFmtId="167" fontId="15" fillId="0" borderId="9" xfId="6" applyNumberFormat="1" applyFont="1" applyBorder="1"/>
    <xf numFmtId="38" fontId="15" fillId="0" borderId="9" xfId="6" applyNumberFormat="1" applyFont="1" applyBorder="1" applyAlignment="1">
      <alignment horizontal="right"/>
    </xf>
    <xf numFmtId="165" fontId="15" fillId="0" borderId="0" xfId="1" applyNumberFormat="1" applyFont="1" applyBorder="1" applyAlignment="1">
      <alignment horizontal="right"/>
    </xf>
    <xf numFmtId="49" fontId="15" fillId="0" borderId="11" xfId="6" applyNumberFormat="1" applyFont="1" applyBorder="1" applyAlignment="1">
      <alignment horizontal="right"/>
    </xf>
    <xf numFmtId="38" fontId="15" fillId="2" borderId="9" xfId="1" applyNumberFormat="1" applyFont="1" applyFill="1" applyBorder="1" applyAlignment="1" applyProtection="1">
      <alignment horizontal="right"/>
      <protection locked="0"/>
    </xf>
    <xf numFmtId="167" fontId="15" fillId="2" borderId="9" xfId="1" applyNumberFormat="1" applyFont="1" applyFill="1" applyBorder="1" applyAlignment="1" applyProtection="1">
      <alignment horizontal="right"/>
      <protection locked="0"/>
    </xf>
    <xf numFmtId="167" fontId="15" fillId="0" borderId="10" xfId="1" applyNumberFormat="1" applyFont="1" applyBorder="1" applyAlignment="1">
      <alignment horizontal="right"/>
    </xf>
    <xf numFmtId="38" fontId="15" fillId="2" borderId="10" xfId="1" applyNumberFormat="1" applyFont="1" applyFill="1" applyBorder="1" applyAlignment="1" applyProtection="1">
      <alignment horizontal="right"/>
      <protection locked="0"/>
    </xf>
    <xf numFmtId="167" fontId="15" fillId="2" borderId="9" xfId="6" applyNumberFormat="1" applyFont="1" applyFill="1" applyBorder="1" applyAlignment="1">
      <alignment horizontal="right"/>
    </xf>
    <xf numFmtId="173" fontId="15" fillId="0" borderId="0" xfId="14" applyNumberFormat="1" applyFont="1" applyBorder="1" applyAlignment="1">
      <alignment horizontal="left"/>
    </xf>
    <xf numFmtId="169" fontId="15" fillId="0" borderId="9" xfId="6" applyNumberFormat="1" applyFont="1" applyBorder="1"/>
    <xf numFmtId="1" fontId="15" fillId="0" borderId="9" xfId="6" applyNumberFormat="1" applyFont="1" applyBorder="1" applyAlignment="1">
      <alignment horizontal="right"/>
    </xf>
    <xf numFmtId="165" fontId="15" fillId="0" borderId="9" xfId="1" applyNumberFormat="1" applyFont="1" applyBorder="1" applyAlignment="1">
      <alignment horizontal="right"/>
    </xf>
    <xf numFmtId="49" fontId="15" fillId="0" borderId="9" xfId="6" applyNumberFormat="1" applyFont="1" applyBorder="1"/>
    <xf numFmtId="49" fontId="15" fillId="0" borderId="9" xfId="6" applyNumberFormat="1" applyFont="1" applyBorder="1" applyAlignment="1">
      <alignment horizontal="right"/>
    </xf>
    <xf numFmtId="0" fontId="15" fillId="0" borderId="9" xfId="6" applyFont="1" applyBorder="1" applyAlignment="1">
      <alignment horizontal="right"/>
    </xf>
    <xf numFmtId="166" fontId="15" fillId="0" borderId="9" xfId="6" applyNumberFormat="1" applyFont="1" applyBorder="1" applyAlignment="1">
      <alignment horizontal="right"/>
    </xf>
    <xf numFmtId="0" fontId="15" fillId="2" borderId="9" xfId="6" applyFont="1" applyFill="1" applyBorder="1" applyAlignment="1">
      <alignment horizontal="right"/>
    </xf>
    <xf numFmtId="1" fontId="15" fillId="0" borderId="0" xfId="6" applyNumberFormat="1" applyFont="1" applyAlignment="1">
      <alignment horizontal="right"/>
    </xf>
    <xf numFmtId="165" fontId="15" fillId="0" borderId="0" xfId="1" applyNumberFormat="1" applyFont="1" applyBorder="1" applyAlignment="1">
      <alignment horizontal="left"/>
    </xf>
    <xf numFmtId="49" fontId="15" fillId="0" borderId="0" xfId="6" applyNumberFormat="1" applyFont="1"/>
    <xf numFmtId="166" fontId="15" fillId="0" borderId="0" xfId="6" applyNumberFormat="1" applyFont="1" applyAlignment="1">
      <alignment horizontal="right"/>
    </xf>
    <xf numFmtId="0" fontId="28" fillId="0" borderId="0" xfId="6" applyFont="1"/>
    <xf numFmtId="0" fontId="11" fillId="0" borderId="0" xfId="6" applyFont="1"/>
    <xf numFmtId="1" fontId="11" fillId="0" borderId="0" xfId="6" applyNumberFormat="1" applyFont="1" applyAlignment="1">
      <alignment horizontal="right"/>
    </xf>
    <xf numFmtId="165" fontId="11" fillId="0" borderId="0" xfId="1" applyNumberFormat="1" applyFont="1" applyBorder="1" applyAlignment="1">
      <alignment horizontal="right"/>
    </xf>
    <xf numFmtId="49" fontId="11" fillId="0" borderId="0" xfId="6" applyNumberFormat="1" applyFont="1"/>
    <xf numFmtId="49" fontId="11" fillId="0" borderId="0" xfId="6" applyNumberFormat="1" applyFont="1" applyAlignment="1">
      <alignment horizontal="right"/>
    </xf>
    <xf numFmtId="0" fontId="11" fillId="0" borderId="0" xfId="6" applyFont="1" applyAlignment="1">
      <alignment horizontal="right"/>
    </xf>
    <xf numFmtId="166" fontId="11" fillId="0" borderId="0" xfId="6" applyNumberFormat="1" applyFont="1" applyAlignment="1">
      <alignment horizontal="right"/>
    </xf>
    <xf numFmtId="38" fontId="11" fillId="0" borderId="0" xfId="6" applyNumberFormat="1" applyFont="1" applyAlignment="1">
      <alignment horizontal="right"/>
    </xf>
    <xf numFmtId="0" fontId="11" fillId="2" borderId="0" xfId="6" applyFont="1" applyFill="1" applyAlignment="1">
      <alignment horizontal="right"/>
    </xf>
    <xf numFmtId="0" fontId="45" fillId="0" borderId="0" xfId="0" applyFont="1"/>
    <xf numFmtId="0" fontId="46" fillId="0" borderId="0" xfId="0" applyFont="1"/>
    <xf numFmtId="0" fontId="47" fillId="0" borderId="0" xfId="6" applyFont="1" applyAlignment="1">
      <alignment vertical="top" wrapText="1"/>
    </xf>
    <xf numFmtId="0" fontId="47" fillId="0" borderId="0" xfId="6" applyFont="1" applyAlignment="1">
      <alignment horizontal="left"/>
    </xf>
    <xf numFmtId="0" fontId="47" fillId="0" borderId="0" xfId="6" applyFont="1"/>
    <xf numFmtId="167" fontId="15" fillId="0" borderId="0" xfId="1" applyNumberFormat="1" applyFont="1" applyBorder="1" applyAlignment="1">
      <alignment horizontal="right"/>
    </xf>
    <xf numFmtId="0" fontId="45" fillId="0" borderId="0" xfId="6" applyFont="1"/>
    <xf numFmtId="0" fontId="48" fillId="0" borderId="0" xfId="0" applyFont="1"/>
    <xf numFmtId="0" fontId="49" fillId="0" borderId="0" xfId="0" applyFont="1"/>
    <xf numFmtId="0" fontId="50" fillId="0" borderId="0" xfId="6" applyFont="1" applyAlignment="1">
      <alignment vertical="top" wrapText="1"/>
    </xf>
    <xf numFmtId="0" fontId="50" fillId="0" borderId="0" xfId="6" applyFont="1" applyAlignment="1">
      <alignment horizontal="left"/>
    </xf>
    <xf numFmtId="0" fontId="50" fillId="0" borderId="0" xfId="6" applyFont="1"/>
    <xf numFmtId="0" fontId="48" fillId="0" borderId="0" xfId="6" applyFont="1"/>
    <xf numFmtId="0" fontId="20" fillId="15" borderId="0" xfId="6" applyFont="1" applyFill="1" applyAlignment="1">
      <alignment horizontal="left"/>
    </xf>
    <xf numFmtId="0" fontId="20" fillId="15" borderId="0" xfId="6" applyFont="1" applyFill="1"/>
    <xf numFmtId="0" fontId="15" fillId="0" borderId="12" xfId="6" applyFont="1" applyBorder="1"/>
    <xf numFmtId="1" fontId="27" fillId="0" borderId="12" xfId="6" applyNumberFormat="1" applyFont="1" applyBorder="1" applyAlignment="1">
      <alignment horizontal="right"/>
    </xf>
    <xf numFmtId="165" fontId="15" fillId="0" borderId="12" xfId="1" applyNumberFormat="1" applyFont="1" applyBorder="1" applyAlignment="1">
      <alignment horizontal="right"/>
    </xf>
    <xf numFmtId="49" fontId="15" fillId="0" borderId="13" xfId="6" applyNumberFormat="1" applyFont="1" applyBorder="1" applyAlignment="1">
      <alignment horizontal="right"/>
    </xf>
    <xf numFmtId="49" fontId="15" fillId="0" borderId="12" xfId="6" applyNumberFormat="1" applyFont="1" applyBorder="1" applyAlignment="1">
      <alignment horizontal="right"/>
    </xf>
    <xf numFmtId="0" fontId="15" fillId="0" borderId="12" xfId="6" applyFont="1" applyBorder="1" applyAlignment="1">
      <alignment horizontal="right"/>
    </xf>
    <xf numFmtId="166" fontId="15" fillId="0" borderId="14" xfId="6" applyNumberFormat="1" applyFont="1" applyBorder="1" applyAlignment="1">
      <alignment horizontal="right"/>
    </xf>
    <xf numFmtId="0" fontId="15" fillId="0" borderId="14" xfId="6" applyFont="1" applyBorder="1" applyAlignment="1">
      <alignment horizontal="right"/>
    </xf>
    <xf numFmtId="38" fontId="15" fillId="0" borderId="15" xfId="6" applyNumberFormat="1" applyFont="1" applyBorder="1" applyAlignment="1">
      <alignment horizontal="right"/>
    </xf>
    <xf numFmtId="0" fontId="15" fillId="2" borderId="12" xfId="6" applyFont="1" applyFill="1" applyBorder="1" applyAlignment="1">
      <alignment horizontal="right"/>
    </xf>
    <xf numFmtId="0" fontId="15" fillId="0" borderId="15" xfId="6" applyFont="1" applyBorder="1" applyAlignment="1">
      <alignment horizontal="right"/>
    </xf>
    <xf numFmtId="38" fontId="15" fillId="0" borderId="12" xfId="6" applyNumberFormat="1" applyFont="1" applyBorder="1" applyAlignment="1">
      <alignment horizontal="right"/>
    </xf>
    <xf numFmtId="0" fontId="29" fillId="0" borderId="0" xfId="11" applyFont="1" applyAlignment="1">
      <alignment horizontal="center"/>
    </xf>
    <xf numFmtId="0" fontId="24" fillId="0" borderId="0" xfId="11" applyFont="1" applyAlignment="1">
      <alignment horizontal="center"/>
    </xf>
    <xf numFmtId="0" fontId="29" fillId="0" borderId="0" xfId="11" applyFont="1" applyAlignment="1">
      <alignment horizontal="left"/>
    </xf>
    <xf numFmtId="0" fontId="29" fillId="0" borderId="0" xfId="11" applyFont="1" applyAlignment="1">
      <alignment horizontal="right"/>
    </xf>
    <xf numFmtId="166" fontId="23" fillId="6" borderId="0" xfId="6" applyNumberFormat="1" applyFont="1" applyFill="1" applyAlignment="1">
      <alignment horizontal="left"/>
    </xf>
    <xf numFmtId="0" fontId="29" fillId="0" borderId="0" xfId="11" applyFont="1"/>
    <xf numFmtId="166" fontId="29" fillId="0" borderId="0" xfId="11" applyNumberFormat="1" applyFont="1"/>
    <xf numFmtId="166" fontId="29" fillId="0" borderId="0" xfId="11" applyNumberFormat="1" applyFont="1" applyAlignment="1">
      <alignment horizontal="center"/>
    </xf>
    <xf numFmtId="0" fontId="15" fillId="0" borderId="0" xfId="11" applyFont="1"/>
    <xf numFmtId="0" fontId="15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5" fillId="0" borderId="0" xfId="11" applyFont="1" applyAlignment="1">
      <alignment horizontal="right"/>
    </xf>
    <xf numFmtId="166" fontId="15" fillId="0" borderId="0" xfId="11" applyNumberFormat="1" applyFont="1" applyAlignment="1">
      <alignment horizontal="right"/>
    </xf>
    <xf numFmtId="0" fontId="24" fillId="0" borderId="0" xfId="11" applyFont="1"/>
    <xf numFmtId="0" fontId="15" fillId="6" borderId="0" xfId="11" applyFont="1" applyFill="1"/>
    <xf numFmtId="0" fontId="15" fillId="0" borderId="16" xfId="11" applyFont="1" applyBorder="1" applyAlignment="1">
      <alignment horizontal="center"/>
    </xf>
    <xf numFmtId="0" fontId="15" fillId="0" borderId="17" xfId="11" applyFont="1" applyBorder="1" applyAlignment="1">
      <alignment horizontal="left"/>
    </xf>
    <xf numFmtId="165" fontId="15" fillId="0" borderId="9" xfId="1" applyNumberFormat="1" applyFont="1" applyBorder="1" applyAlignment="1">
      <alignment horizontal="left"/>
    </xf>
    <xf numFmtId="0" fontId="15" fillId="0" borderId="9" xfId="11" applyFont="1" applyBorder="1" applyAlignment="1">
      <alignment horizontal="right"/>
    </xf>
    <xf numFmtId="168" fontId="15" fillId="0" borderId="9" xfId="1" applyNumberFormat="1" applyFont="1" applyBorder="1" applyAlignment="1">
      <alignment horizontal="right"/>
    </xf>
    <xf numFmtId="166" fontId="15" fillId="0" borderId="9" xfId="1" applyNumberFormat="1" applyFont="1" applyBorder="1" applyAlignment="1">
      <alignment horizontal="right"/>
    </xf>
    <xf numFmtId="164" fontId="15" fillId="0" borderId="9" xfId="1" applyFont="1" applyBorder="1" applyAlignment="1">
      <alignment horizontal="right"/>
    </xf>
    <xf numFmtId="171" fontId="15" fillId="0" borderId="9" xfId="1" applyNumberFormat="1" applyFont="1" applyBorder="1" applyAlignment="1">
      <alignment horizontal="right"/>
    </xf>
    <xf numFmtId="168" fontId="22" fillId="0" borderId="9" xfId="1" applyNumberFormat="1" applyFont="1" applyBorder="1" applyAlignment="1">
      <alignment horizontal="right"/>
    </xf>
    <xf numFmtId="168" fontId="15" fillId="0" borderId="0" xfId="1" applyNumberFormat="1" applyFont="1" applyBorder="1" applyAlignment="1">
      <alignment horizontal="right"/>
    </xf>
    <xf numFmtId="0" fontId="30" fillId="0" borderId="12" xfId="11" applyFont="1" applyBorder="1" applyAlignment="1">
      <alignment horizontal="left"/>
    </xf>
    <xf numFmtId="0" fontId="31" fillId="0" borderId="12" xfId="11" applyFont="1" applyBorder="1" applyAlignment="1">
      <alignment horizontal="left"/>
    </xf>
    <xf numFmtId="164" fontId="31" fillId="0" borderId="12" xfId="11" applyNumberFormat="1" applyFont="1" applyBorder="1" applyAlignment="1">
      <alignment horizontal="left"/>
    </xf>
    <xf numFmtId="171" fontId="31" fillId="0" borderId="12" xfId="11" applyNumberFormat="1" applyFont="1" applyBorder="1" applyAlignment="1">
      <alignment horizontal="left"/>
    </xf>
    <xf numFmtId="0" fontId="32" fillId="0" borderId="12" xfId="11" applyFont="1" applyBorder="1" applyAlignment="1">
      <alignment horizontal="left"/>
    </xf>
    <xf numFmtId="0" fontId="31" fillId="0" borderId="0" xfId="11" applyFont="1" applyAlignment="1">
      <alignment horizontal="left"/>
    </xf>
    <xf numFmtId="0" fontId="24" fillId="7" borderId="18" xfId="11" applyFont="1" applyFill="1" applyBorder="1" applyAlignment="1">
      <alignment horizontal="center"/>
    </xf>
    <xf numFmtId="0" fontId="44" fillId="14" borderId="19" xfId="11" applyFont="1" applyFill="1" applyBorder="1" applyAlignment="1">
      <alignment horizontal="left"/>
    </xf>
    <xf numFmtId="0" fontId="44" fillId="14" borderId="20" xfId="11" applyFont="1" applyFill="1" applyBorder="1" applyAlignment="1">
      <alignment horizontal="right"/>
    </xf>
    <xf numFmtId="0" fontId="44" fillId="14" borderId="20" xfId="11" applyFont="1" applyFill="1" applyBorder="1" applyAlignment="1">
      <alignment horizontal="right" wrapText="1"/>
    </xf>
    <xf numFmtId="0" fontId="44" fillId="14" borderId="20" xfId="11" applyFont="1" applyFill="1" applyBorder="1" applyAlignment="1">
      <alignment horizontal="left"/>
    </xf>
    <xf numFmtId="0" fontId="44" fillId="14" borderId="20" xfId="11" applyFont="1" applyFill="1" applyBorder="1" applyAlignment="1">
      <alignment horizontal="center" wrapText="1"/>
    </xf>
    <xf numFmtId="0" fontId="44" fillId="14" borderId="20" xfId="11" applyFont="1" applyFill="1" applyBorder="1"/>
    <xf numFmtId="166" fontId="44" fillId="14" borderId="21" xfId="11" applyNumberFormat="1" applyFont="1" applyFill="1" applyBorder="1"/>
    <xf numFmtId="0" fontId="44" fillId="14" borderId="20" xfId="11" applyFont="1" applyFill="1" applyBorder="1" applyAlignment="1">
      <alignment wrapText="1"/>
    </xf>
    <xf numFmtId="0" fontId="24" fillId="7" borderId="22" xfId="11" applyFont="1" applyFill="1" applyBorder="1" applyAlignment="1">
      <alignment horizontal="center"/>
    </xf>
    <xf numFmtId="0" fontId="44" fillId="14" borderId="23" xfId="11" applyFont="1" applyFill="1" applyBorder="1" applyAlignment="1">
      <alignment horizontal="left"/>
    </xf>
    <xf numFmtId="0" fontId="44" fillId="14" borderId="24" xfId="11" applyFont="1" applyFill="1" applyBorder="1" applyAlignment="1">
      <alignment horizontal="right"/>
    </xf>
    <xf numFmtId="0" fontId="44" fillId="14" borderId="24" xfId="11" applyFont="1" applyFill="1" applyBorder="1" applyAlignment="1">
      <alignment horizontal="left"/>
    </xf>
    <xf numFmtId="0" fontId="44" fillId="14" borderId="24" xfId="11" applyFont="1" applyFill="1" applyBorder="1" applyAlignment="1">
      <alignment horizontal="center"/>
    </xf>
    <xf numFmtId="0" fontId="24" fillId="8" borderId="25" xfId="11" applyFont="1" applyFill="1" applyBorder="1" applyAlignment="1">
      <alignment horizontal="right"/>
    </xf>
    <xf numFmtId="0" fontId="24" fillId="8" borderId="2" xfId="11" applyFont="1" applyFill="1" applyBorder="1" applyAlignment="1">
      <alignment horizontal="right"/>
    </xf>
    <xf numFmtId="0" fontId="15" fillId="9" borderId="26" xfId="6" applyFont="1" applyFill="1" applyBorder="1"/>
    <xf numFmtId="0" fontId="44" fillId="10" borderId="27" xfId="6" applyFont="1" applyFill="1" applyBorder="1"/>
    <xf numFmtId="3" fontId="24" fillId="10" borderId="28" xfId="6" applyNumberFormat="1" applyFont="1" applyFill="1" applyBorder="1" applyAlignment="1">
      <alignment horizontal="right"/>
    </xf>
    <xf numFmtId="3" fontId="24" fillId="10" borderId="28" xfId="6" applyNumberFormat="1" applyFont="1" applyFill="1" applyBorder="1" applyAlignment="1">
      <alignment horizontal="left"/>
    </xf>
    <xf numFmtId="170" fontId="24" fillId="10" borderId="28" xfId="6" applyNumberFormat="1" applyFont="1" applyFill="1" applyBorder="1" applyAlignment="1">
      <alignment horizontal="right"/>
    </xf>
    <xf numFmtId="166" fontId="24" fillId="10" borderId="28" xfId="6" applyNumberFormat="1" applyFont="1" applyFill="1" applyBorder="1" applyAlignment="1">
      <alignment horizontal="right"/>
    </xf>
    <xf numFmtId="164" fontId="24" fillId="10" borderId="28" xfId="6" applyNumberFormat="1" applyFont="1" applyFill="1" applyBorder="1" applyAlignment="1">
      <alignment horizontal="right"/>
    </xf>
    <xf numFmtId="171" fontId="24" fillId="10" borderId="28" xfId="6" applyNumberFormat="1" applyFont="1" applyFill="1" applyBorder="1" applyAlignment="1">
      <alignment horizontal="right"/>
    </xf>
    <xf numFmtId="0" fontId="24" fillId="6" borderId="0" xfId="6" applyFont="1" applyFill="1"/>
    <xf numFmtId="0" fontId="24" fillId="0" borderId="0" xfId="6" applyFont="1" applyAlignment="1">
      <alignment horizontal="right"/>
    </xf>
    <xf numFmtId="0" fontId="15" fillId="8" borderId="26" xfId="11" applyFont="1" applyFill="1" applyBorder="1" applyAlignment="1">
      <alignment horizontal="left"/>
    </xf>
    <xf numFmtId="0" fontId="15" fillId="0" borderId="27" xfId="11" applyFont="1" applyBorder="1" applyAlignment="1">
      <alignment horizontal="left"/>
    </xf>
    <xf numFmtId="165" fontId="15" fillId="0" borderId="29" xfId="1" applyNumberFormat="1" applyFont="1" applyFill="1" applyBorder="1" applyAlignment="1">
      <alignment horizontal="right"/>
    </xf>
    <xf numFmtId="165" fontId="15" fillId="0" borderId="27" xfId="1" applyNumberFormat="1" applyFont="1" applyFill="1" applyBorder="1" applyAlignment="1">
      <alignment horizontal="left"/>
    </xf>
    <xf numFmtId="165" fontId="15" fillId="0" borderId="30" xfId="1" applyNumberFormat="1" applyFont="1" applyFill="1" applyBorder="1" applyAlignment="1">
      <alignment horizontal="right"/>
    </xf>
    <xf numFmtId="3" fontId="15" fillId="0" borderId="31" xfId="11" applyNumberFormat="1" applyFont="1" applyBorder="1" applyAlignment="1">
      <alignment horizontal="right"/>
    </xf>
    <xf numFmtId="165" fontId="15" fillId="0" borderId="27" xfId="1" applyNumberFormat="1" applyFont="1" applyFill="1" applyBorder="1" applyAlignment="1">
      <alignment horizontal="right"/>
    </xf>
    <xf numFmtId="165" fontId="15" fillId="0" borderId="31" xfId="1" applyNumberFormat="1" applyFont="1" applyFill="1" applyBorder="1" applyAlignment="1">
      <alignment horizontal="right"/>
    </xf>
    <xf numFmtId="165" fontId="15" fillId="0" borderId="32" xfId="1" applyNumberFormat="1" applyFont="1" applyFill="1" applyBorder="1" applyAlignment="1">
      <alignment horizontal="right"/>
    </xf>
    <xf numFmtId="1" fontId="15" fillId="0" borderId="32" xfId="1" applyNumberFormat="1" applyFont="1" applyFill="1" applyBorder="1" applyAlignment="1">
      <alignment horizontal="right"/>
    </xf>
    <xf numFmtId="168" fontId="15" fillId="0" borderId="31" xfId="1" applyNumberFormat="1" applyFont="1" applyFill="1" applyBorder="1" applyAlignment="1">
      <alignment horizontal="right"/>
    </xf>
    <xf numFmtId="168" fontId="15" fillId="0" borderId="32" xfId="1" applyNumberFormat="1" applyFont="1" applyFill="1" applyBorder="1" applyAlignment="1">
      <alignment horizontal="right"/>
    </xf>
    <xf numFmtId="164" fontId="15" fillId="0" borderId="31" xfId="1" applyFont="1" applyFill="1" applyBorder="1" applyAlignment="1">
      <alignment horizontal="right"/>
    </xf>
    <xf numFmtId="164" fontId="15" fillId="0" borderId="32" xfId="1" applyFont="1" applyFill="1" applyBorder="1" applyAlignment="1">
      <alignment horizontal="right"/>
    </xf>
    <xf numFmtId="171" fontId="15" fillId="0" borderId="31" xfId="1" applyNumberFormat="1" applyFont="1" applyFill="1" applyBorder="1" applyAlignment="1">
      <alignment horizontal="right"/>
    </xf>
    <xf numFmtId="171" fontId="15" fillId="0" borderId="32" xfId="1" applyNumberFormat="1" applyFont="1" applyFill="1" applyBorder="1" applyAlignment="1">
      <alignment horizontal="right"/>
    </xf>
    <xf numFmtId="168" fontId="15" fillId="0" borderId="33" xfId="1" applyNumberFormat="1" applyFont="1" applyFill="1" applyBorder="1" applyAlignment="1">
      <alignment horizontal="right"/>
    </xf>
    <xf numFmtId="168" fontId="29" fillId="11" borderId="30" xfId="1" applyNumberFormat="1" applyFont="1" applyFill="1" applyBorder="1" applyAlignment="1">
      <alignment horizontal="right"/>
    </xf>
    <xf numFmtId="168" fontId="29" fillId="11" borderId="31" xfId="1" applyNumberFormat="1" applyFont="1" applyFill="1" applyBorder="1" applyAlignment="1">
      <alignment horizontal="right"/>
    </xf>
    <xf numFmtId="38" fontId="24" fillId="0" borderId="0" xfId="6" applyNumberFormat="1" applyFont="1"/>
    <xf numFmtId="38" fontId="24" fillId="0" borderId="0" xfId="11" applyNumberFormat="1" applyFont="1"/>
    <xf numFmtId="172" fontId="15" fillId="0" borderId="0" xfId="11" applyNumberFormat="1" applyFont="1"/>
    <xf numFmtId="0" fontId="15" fillId="6" borderId="26" xfId="11" applyFont="1" applyFill="1" applyBorder="1" applyAlignment="1">
      <alignment horizontal="left"/>
    </xf>
    <xf numFmtId="0" fontId="15" fillId="6" borderId="27" xfId="11" applyFont="1" applyFill="1" applyBorder="1" applyAlignment="1">
      <alignment horizontal="left"/>
    </xf>
    <xf numFmtId="165" fontId="15" fillId="6" borderId="29" xfId="1" applyNumberFormat="1" applyFont="1" applyFill="1" applyBorder="1" applyAlignment="1">
      <alignment horizontal="right"/>
    </xf>
    <xf numFmtId="165" fontId="15" fillId="6" borderId="27" xfId="1" applyNumberFormat="1" applyFont="1" applyFill="1" applyBorder="1" applyAlignment="1">
      <alignment horizontal="left"/>
    </xf>
    <xf numFmtId="165" fontId="15" fillId="6" borderId="30" xfId="1" applyNumberFormat="1" applyFont="1" applyFill="1" applyBorder="1" applyAlignment="1">
      <alignment horizontal="right"/>
    </xf>
    <xf numFmtId="3" fontId="15" fillId="6" borderId="31" xfId="11" applyNumberFormat="1" applyFont="1" applyFill="1" applyBorder="1" applyAlignment="1">
      <alignment horizontal="right"/>
    </xf>
    <xf numFmtId="165" fontId="15" fillId="6" borderId="27" xfId="1" applyNumberFormat="1" applyFont="1" applyFill="1" applyBorder="1" applyAlignment="1">
      <alignment horizontal="right"/>
    </xf>
    <xf numFmtId="165" fontId="15" fillId="6" borderId="31" xfId="1" applyNumberFormat="1" applyFont="1" applyFill="1" applyBorder="1" applyAlignment="1">
      <alignment horizontal="right"/>
    </xf>
    <xf numFmtId="165" fontId="15" fillId="6" borderId="32" xfId="1" applyNumberFormat="1" applyFont="1" applyFill="1" applyBorder="1" applyAlignment="1">
      <alignment horizontal="right"/>
    </xf>
    <xf numFmtId="1" fontId="15" fillId="6" borderId="32" xfId="1" applyNumberFormat="1" applyFont="1" applyFill="1" applyBorder="1" applyAlignment="1">
      <alignment horizontal="right"/>
    </xf>
    <xf numFmtId="168" fontId="15" fillId="6" borderId="31" xfId="1" applyNumberFormat="1" applyFont="1" applyFill="1" applyBorder="1" applyAlignment="1">
      <alignment horizontal="right"/>
    </xf>
    <xf numFmtId="168" fontId="15" fillId="6" borderId="32" xfId="1" applyNumberFormat="1" applyFont="1" applyFill="1" applyBorder="1" applyAlignment="1">
      <alignment horizontal="right"/>
    </xf>
    <xf numFmtId="164" fontId="15" fillId="6" borderId="31" xfId="1" applyFont="1" applyFill="1" applyBorder="1" applyAlignment="1">
      <alignment horizontal="right"/>
    </xf>
    <xf numFmtId="164" fontId="15" fillId="6" borderId="32" xfId="1" applyFont="1" applyFill="1" applyBorder="1" applyAlignment="1">
      <alignment horizontal="right"/>
    </xf>
    <xf numFmtId="171" fontId="15" fillId="6" borderId="31" xfId="1" applyNumberFormat="1" applyFont="1" applyFill="1" applyBorder="1" applyAlignment="1">
      <alignment horizontal="right"/>
    </xf>
    <xf numFmtId="171" fontId="15" fillId="6" borderId="32" xfId="1" applyNumberFormat="1" applyFont="1" applyFill="1" applyBorder="1" applyAlignment="1">
      <alignment horizontal="right"/>
    </xf>
    <xf numFmtId="168" fontId="15" fillId="6" borderId="33" xfId="1" applyNumberFormat="1" applyFont="1" applyFill="1" applyBorder="1" applyAlignment="1">
      <alignment horizontal="right"/>
    </xf>
    <xf numFmtId="168" fontId="29" fillId="12" borderId="30" xfId="1" applyNumberFormat="1" applyFont="1" applyFill="1" applyBorder="1" applyAlignment="1">
      <alignment horizontal="right"/>
    </xf>
    <xf numFmtId="168" fontId="29" fillId="12" borderId="31" xfId="1" applyNumberFormat="1" applyFont="1" applyFill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8" fontId="22" fillId="0" borderId="0" xfId="1" applyNumberFormat="1" applyFont="1" applyBorder="1" applyAlignment="1">
      <alignment horizontal="right"/>
    </xf>
    <xf numFmtId="0" fontId="22" fillId="0" borderId="0" xfId="11" applyFont="1" applyAlignment="1">
      <alignment horizontal="right"/>
    </xf>
    <xf numFmtId="0" fontId="29" fillId="0" borderId="0" xfId="11" applyFont="1" applyAlignment="1">
      <alignment horizontal="left" vertical="center"/>
    </xf>
    <xf numFmtId="166" fontId="31" fillId="0" borderId="12" xfId="11" applyNumberFormat="1" applyFont="1" applyBorder="1" applyAlignment="1">
      <alignment horizontal="left"/>
    </xf>
    <xf numFmtId="0" fontId="45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51" fillId="0" borderId="0" xfId="0" applyFont="1"/>
    <xf numFmtId="0" fontId="44" fillId="14" borderId="2" xfId="6" applyFont="1" applyFill="1" applyBorder="1" applyAlignment="1">
      <alignment vertical="top" wrapText="1"/>
    </xf>
    <xf numFmtId="0" fontId="44" fillId="14" borderId="59" xfId="6" applyFont="1" applyFill="1" applyBorder="1" applyAlignment="1">
      <alignment vertical="top" wrapText="1"/>
    </xf>
    <xf numFmtId="1" fontId="44" fillId="14" borderId="59" xfId="6" applyNumberFormat="1" applyFont="1" applyFill="1" applyBorder="1" applyAlignment="1">
      <alignment horizontal="right" vertical="top" wrapText="1"/>
    </xf>
    <xf numFmtId="165" fontId="44" fillId="14" borderId="59" xfId="1" applyNumberFormat="1" applyFont="1" applyFill="1" applyBorder="1" applyAlignment="1">
      <alignment horizontal="right" vertical="top" wrapText="1"/>
    </xf>
    <xf numFmtId="49" fontId="44" fillId="14" borderId="60" xfId="6" applyNumberFormat="1" applyFont="1" applyFill="1" applyBorder="1" applyAlignment="1">
      <alignment vertical="top" wrapText="1"/>
    </xf>
    <xf numFmtId="49" fontId="44" fillId="14" borderId="59" xfId="6" applyNumberFormat="1" applyFont="1" applyFill="1" applyBorder="1" applyAlignment="1">
      <alignment horizontal="right" vertical="top" wrapText="1"/>
    </xf>
    <xf numFmtId="49" fontId="52" fillId="16" borderId="59" xfId="6" applyNumberFormat="1" applyFont="1" applyFill="1" applyBorder="1" applyAlignment="1">
      <alignment horizontal="right" vertical="top" wrapText="1"/>
    </xf>
    <xf numFmtId="0" fontId="44" fillId="14" borderId="59" xfId="6" applyFont="1" applyFill="1" applyBorder="1" applyAlignment="1">
      <alignment horizontal="right" vertical="top" wrapText="1"/>
    </xf>
    <xf numFmtId="166" fontId="44" fillId="14" borderId="61" xfId="6" applyNumberFormat="1" applyFont="1" applyFill="1" applyBorder="1" applyAlignment="1">
      <alignment horizontal="right" vertical="top" wrapText="1"/>
    </xf>
    <xf numFmtId="0" fontId="44" fillId="14" borderId="61" xfId="6" applyFont="1" applyFill="1" applyBorder="1" applyAlignment="1">
      <alignment horizontal="right" vertical="top" wrapText="1"/>
    </xf>
    <xf numFmtId="0" fontId="52" fillId="16" borderId="60" xfId="6" applyFont="1" applyFill="1" applyBorder="1" applyAlignment="1">
      <alignment horizontal="right" vertical="top" wrapText="1"/>
    </xf>
    <xf numFmtId="0" fontId="52" fillId="16" borderId="59" xfId="6" applyFont="1" applyFill="1" applyBorder="1" applyAlignment="1">
      <alignment horizontal="right" vertical="top" wrapText="1"/>
    </xf>
    <xf numFmtId="0" fontId="44" fillId="14" borderId="60" xfId="6" applyFont="1" applyFill="1" applyBorder="1" applyAlignment="1">
      <alignment horizontal="right" vertical="top" wrapText="1"/>
    </xf>
    <xf numFmtId="0" fontId="44" fillId="14" borderId="62" xfId="6" applyFont="1" applyFill="1" applyBorder="1" applyAlignment="1">
      <alignment horizontal="right" vertical="top" wrapText="1"/>
    </xf>
    <xf numFmtId="0" fontId="24" fillId="0" borderId="0" xfId="6" applyFont="1" applyAlignment="1">
      <alignment horizontal="right" vertical="top"/>
    </xf>
    <xf numFmtId="38" fontId="53" fillId="0" borderId="9" xfId="1" applyNumberFormat="1" applyFont="1" applyFill="1" applyBorder="1" applyAlignment="1">
      <alignment horizontal="right"/>
    </xf>
    <xf numFmtId="49" fontId="15" fillId="0" borderId="63" xfId="6" applyNumberFormat="1" applyFont="1" applyBorder="1"/>
    <xf numFmtId="38" fontId="15" fillId="17" borderId="9" xfId="1" applyNumberFormat="1" applyFont="1" applyFill="1" applyBorder="1" applyAlignment="1" applyProtection="1">
      <alignment horizontal="right"/>
      <protection locked="0"/>
    </xf>
    <xf numFmtId="38" fontId="15" fillId="0" borderId="58" xfId="1" applyNumberFormat="1" applyFont="1" applyBorder="1" applyAlignment="1">
      <alignment horizontal="right"/>
    </xf>
    <xf numFmtId="38" fontId="15" fillId="17" borderId="58" xfId="1" applyNumberFormat="1" applyFont="1" applyFill="1" applyBorder="1" applyAlignment="1" applyProtection="1">
      <alignment horizontal="right"/>
      <protection locked="0"/>
    </xf>
    <xf numFmtId="167" fontId="15" fillId="0" borderId="58" xfId="1" applyNumberFormat="1" applyFont="1" applyBorder="1" applyAlignment="1">
      <alignment horizontal="right"/>
    </xf>
    <xf numFmtId="38" fontId="15" fillId="0" borderId="64" xfId="1" applyNumberFormat="1" applyFont="1" applyFill="1" applyBorder="1" applyAlignment="1" applyProtection="1">
      <alignment horizontal="right"/>
      <protection locked="0"/>
    </xf>
    <xf numFmtId="38" fontId="15" fillId="0" borderId="0" xfId="6" applyNumberFormat="1" applyFont="1"/>
    <xf numFmtId="167" fontId="15" fillId="0" borderId="65" xfId="6" applyNumberFormat="1" applyFont="1" applyBorder="1"/>
    <xf numFmtId="165" fontId="15" fillId="0" borderId="0" xfId="1" applyNumberFormat="1" applyFont="1" applyFill="1"/>
    <xf numFmtId="1" fontId="15" fillId="0" borderId="0" xfId="6" applyNumberFormat="1" applyFont="1"/>
    <xf numFmtId="168" fontId="15" fillId="0" borderId="0" xfId="6" applyNumberFormat="1" applyFont="1"/>
    <xf numFmtId="1" fontId="54" fillId="0" borderId="0" xfId="6" applyNumberFormat="1" applyFont="1" applyAlignment="1">
      <alignment horizontal="left"/>
    </xf>
    <xf numFmtId="38" fontId="15" fillId="17" borderId="0" xfId="1" applyNumberFormat="1" applyFont="1" applyFill="1" applyBorder="1" applyAlignment="1" applyProtection="1">
      <alignment horizontal="right"/>
      <protection locked="0"/>
    </xf>
    <xf numFmtId="38" fontId="15" fillId="0" borderId="66" xfId="1" applyNumberFormat="1" applyFont="1" applyBorder="1" applyAlignment="1">
      <alignment horizontal="right"/>
    </xf>
    <xf numFmtId="38" fontId="15" fillId="17" borderId="66" xfId="1" applyNumberFormat="1" applyFont="1" applyFill="1" applyBorder="1" applyAlignment="1" applyProtection="1">
      <alignment horizontal="right"/>
      <protection locked="0"/>
    </xf>
    <xf numFmtId="167" fontId="15" fillId="0" borderId="66" xfId="6" applyNumberFormat="1" applyFont="1" applyBorder="1" applyAlignment="1">
      <alignment horizontal="right"/>
    </xf>
    <xf numFmtId="167" fontId="15" fillId="0" borderId="66" xfId="1" applyNumberFormat="1" applyFont="1" applyBorder="1" applyAlignment="1">
      <alignment horizontal="right"/>
    </xf>
    <xf numFmtId="38" fontId="15" fillId="0" borderId="0" xfId="1" applyNumberFormat="1" applyFont="1" applyFill="1" applyBorder="1" applyAlignment="1" applyProtection="1">
      <alignment horizontal="right"/>
      <protection locked="0"/>
    </xf>
    <xf numFmtId="1" fontId="54" fillId="0" borderId="0" xfId="6" applyNumberFormat="1" applyFont="1"/>
    <xf numFmtId="1" fontId="55" fillId="0" borderId="0" xfId="6" applyNumberFormat="1" applyFont="1" applyAlignment="1">
      <alignment horizontal="right"/>
    </xf>
    <xf numFmtId="49" fontId="15" fillId="0" borderId="67" xfId="6" applyNumberFormat="1" applyFont="1" applyBorder="1"/>
    <xf numFmtId="38" fontId="15" fillId="0" borderId="66" xfId="6" applyNumberFormat="1" applyFont="1" applyBorder="1" applyAlignment="1">
      <alignment horizontal="right"/>
    </xf>
    <xf numFmtId="0" fontId="15" fillId="0" borderId="66" xfId="6" applyFont="1" applyBorder="1" applyAlignment="1">
      <alignment horizontal="right"/>
    </xf>
    <xf numFmtId="38" fontId="15" fillId="0" borderId="63" xfId="6" applyNumberFormat="1" applyFont="1" applyBorder="1" applyAlignment="1">
      <alignment horizontal="right"/>
    </xf>
    <xf numFmtId="0" fontId="15" fillId="0" borderId="63" xfId="6" applyFont="1" applyBorder="1" applyAlignment="1">
      <alignment horizontal="right"/>
    </xf>
    <xf numFmtId="0" fontId="15" fillId="0" borderId="68" xfId="6" applyFont="1" applyBorder="1" applyAlignment="1">
      <alignment horizontal="right"/>
    </xf>
    <xf numFmtId="0" fontId="15" fillId="0" borderId="69" xfId="6" applyFont="1" applyBorder="1" applyAlignment="1">
      <alignment horizontal="right"/>
    </xf>
    <xf numFmtId="0" fontId="24" fillId="0" borderId="0" xfId="6" applyFont="1" applyAlignment="1">
      <alignment horizontal="center"/>
    </xf>
    <xf numFmtId="38" fontId="15" fillId="2" borderId="0" xfId="6" applyNumberFormat="1" applyFont="1" applyFill="1" applyAlignment="1">
      <alignment horizontal="right"/>
    </xf>
    <xf numFmtId="38" fontId="15" fillId="0" borderId="58" xfId="1" quotePrefix="1" applyNumberFormat="1" applyFont="1" applyBorder="1" applyAlignment="1">
      <alignment horizontal="right"/>
    </xf>
    <xf numFmtId="166" fontId="15" fillId="0" borderId="0" xfId="6" applyNumberFormat="1" applyFont="1"/>
    <xf numFmtId="166" fontId="15" fillId="0" borderId="66" xfId="6" applyNumberFormat="1" applyFont="1" applyBorder="1" applyAlignment="1">
      <alignment horizontal="right"/>
    </xf>
    <xf numFmtId="0" fontId="15" fillId="0" borderId="8" xfId="6" applyFont="1" applyBorder="1" applyAlignment="1">
      <alignment horizontal="right"/>
    </xf>
    <xf numFmtId="0" fontId="15" fillId="0" borderId="70" xfId="6" applyFont="1" applyBorder="1" applyAlignment="1">
      <alignment horizontal="right"/>
    </xf>
    <xf numFmtId="0" fontId="15" fillId="0" borderId="64" xfId="6" applyFont="1" applyBorder="1" applyAlignment="1">
      <alignment horizontal="right"/>
    </xf>
    <xf numFmtId="0" fontId="15" fillId="0" borderId="64" xfId="6" applyFont="1" applyBorder="1"/>
    <xf numFmtId="0" fontId="30" fillId="0" borderId="0" xfId="6" applyFont="1" applyAlignment="1">
      <alignment horizontal="center"/>
    </xf>
    <xf numFmtId="0" fontId="16" fillId="15" borderId="0" xfId="0" applyFont="1" applyFill="1"/>
    <xf numFmtId="0" fontId="17" fillId="15" borderId="0" xfId="0" applyFont="1" applyFill="1"/>
    <xf numFmtId="0" fontId="19" fillId="15" borderId="0" xfId="0" applyFont="1" applyFill="1"/>
    <xf numFmtId="0" fontId="20" fillId="15" borderId="0" xfId="6" applyFont="1" applyFill="1" applyAlignment="1">
      <alignment vertical="top" wrapText="1"/>
    </xf>
    <xf numFmtId="0" fontId="28" fillId="15" borderId="0" xfId="6" applyFont="1" applyFill="1"/>
    <xf numFmtId="0" fontId="43" fillId="14" borderId="6" xfId="0" applyFont="1" applyFill="1" applyBorder="1"/>
    <xf numFmtId="0" fontId="15" fillId="18" borderId="0" xfId="6" applyFont="1" applyFill="1" applyAlignment="1">
      <alignment horizontal="left"/>
    </xf>
    <xf numFmtId="0" fontId="15" fillId="5" borderId="0" xfId="6" applyFont="1" applyFill="1" applyAlignment="1">
      <alignment horizontal="left"/>
    </xf>
    <xf numFmtId="0" fontId="15" fillId="5" borderId="0" xfId="6" applyFont="1" applyFill="1"/>
    <xf numFmtId="0" fontId="24" fillId="5" borderId="0" xfId="6" applyFont="1" applyFill="1"/>
    <xf numFmtId="3" fontId="52" fillId="0" borderId="0" xfId="13" applyNumberFormat="1" applyFont="1" applyAlignment="1">
      <alignment horizontal="center"/>
    </xf>
    <xf numFmtId="3" fontId="29" fillId="0" borderId="0" xfId="13" applyNumberFormat="1" applyFont="1" applyAlignment="1">
      <alignment horizontal="center"/>
    </xf>
    <xf numFmtId="0" fontId="47" fillId="0" borderId="0" xfId="13" applyFont="1"/>
    <xf numFmtId="0" fontId="33" fillId="0" borderId="0" xfId="5" applyFont="1" applyBorder="1" applyAlignment="1" applyProtection="1">
      <alignment horizontal="left" vertical="center"/>
    </xf>
    <xf numFmtId="0" fontId="33" fillId="0" borderId="0" xfId="5" applyFont="1" applyFill="1" applyBorder="1" applyAlignment="1" applyProtection="1">
      <alignment horizontal="left" vertical="center"/>
    </xf>
    <xf numFmtId="3" fontId="15" fillId="0" borderId="0" xfId="13" applyNumberFormat="1" applyFont="1" applyAlignment="1">
      <alignment horizontal="right"/>
    </xf>
    <xf numFmtId="0" fontId="15" fillId="0" borderId="0" xfId="13" applyFont="1" applyAlignment="1">
      <alignment horizontal="center"/>
    </xf>
    <xf numFmtId="0" fontId="15" fillId="0" borderId="0" xfId="13" applyFont="1" applyAlignment="1">
      <alignment horizontal="right"/>
    </xf>
    <xf numFmtId="0" fontId="15" fillId="0" borderId="0" xfId="13" applyFont="1"/>
    <xf numFmtId="0" fontId="34" fillId="0" borderId="0" xfId="13" applyFont="1"/>
    <xf numFmtId="0" fontId="35" fillId="0" borderId="0" xfId="13" applyFont="1"/>
    <xf numFmtId="0" fontId="52" fillId="0" borderId="0" xfId="12" applyFont="1" applyAlignment="1">
      <alignment horizontal="center" vertical="center"/>
    </xf>
    <xf numFmtId="0" fontId="21" fillId="3" borderId="34" xfId="12" applyFont="1" applyFill="1" applyBorder="1" applyAlignment="1">
      <alignment horizontal="left" vertical="center"/>
    </xf>
    <xf numFmtId="3" fontId="21" fillId="3" borderId="35" xfId="12" applyNumberFormat="1" applyFont="1" applyFill="1" applyBorder="1" applyAlignment="1">
      <alignment horizontal="right" vertical="center"/>
    </xf>
    <xf numFmtId="0" fontId="21" fillId="3" borderId="35" xfId="12" applyFont="1" applyFill="1" applyBorder="1" applyAlignment="1">
      <alignment horizontal="center" vertical="center"/>
    </xf>
    <xf numFmtId="0" fontId="21" fillId="3" borderId="35" xfId="12" applyFont="1" applyFill="1" applyBorder="1" applyAlignment="1">
      <alignment horizontal="right" vertical="center"/>
    </xf>
    <xf numFmtId="0" fontId="21" fillId="3" borderId="34" xfId="12" applyFont="1" applyFill="1" applyBorder="1" applyAlignment="1">
      <alignment horizontal="right" vertical="center"/>
    </xf>
    <xf numFmtId="0" fontId="24" fillId="0" borderId="0" xfId="12" applyFont="1" applyAlignment="1">
      <alignment horizontal="center" vertical="center"/>
    </xf>
    <xf numFmtId="0" fontId="52" fillId="0" borderId="0" xfId="12" applyFont="1" applyAlignment="1">
      <alignment vertical="center"/>
    </xf>
    <xf numFmtId="0" fontId="21" fillId="3" borderId="0" xfId="12" applyFont="1" applyFill="1" applyAlignment="1">
      <alignment horizontal="left" vertical="center"/>
    </xf>
    <xf numFmtId="3" fontId="21" fillId="3" borderId="36" xfId="12" applyNumberFormat="1" applyFont="1" applyFill="1" applyBorder="1" applyAlignment="1">
      <alignment horizontal="right" vertical="center"/>
    </xf>
    <xf numFmtId="0" fontId="21" fillId="3" borderId="36" xfId="12" applyFont="1" applyFill="1" applyBorder="1" applyAlignment="1">
      <alignment horizontal="center" vertical="center"/>
    </xf>
    <xf numFmtId="0" fontId="21" fillId="3" borderId="36" xfId="12" applyFont="1" applyFill="1" applyBorder="1" applyAlignment="1">
      <alignment horizontal="right" vertical="center"/>
    </xf>
    <xf numFmtId="0" fontId="21" fillId="3" borderId="0" xfId="12" applyFont="1" applyFill="1" applyAlignment="1">
      <alignment horizontal="right" vertical="center"/>
    </xf>
    <xf numFmtId="0" fontId="21" fillId="3" borderId="37" xfId="12" applyFont="1" applyFill="1" applyBorder="1" applyAlignment="1">
      <alignment horizontal="right" vertical="center"/>
    </xf>
    <xf numFmtId="0" fontId="21" fillId="3" borderId="38" xfId="12" applyFont="1" applyFill="1" applyBorder="1" applyAlignment="1">
      <alignment horizontal="right" vertical="center"/>
    </xf>
    <xf numFmtId="0" fontId="21" fillId="3" borderId="39" xfId="12" applyFont="1" applyFill="1" applyBorder="1" applyAlignment="1">
      <alignment horizontal="right" vertical="center"/>
    </xf>
    <xf numFmtId="0" fontId="24" fillId="0" borderId="0" xfId="12" applyFont="1" applyAlignment="1">
      <alignment vertical="center"/>
    </xf>
    <xf numFmtId="0" fontId="25" fillId="19" borderId="40" xfId="12" applyFont="1" applyFill="1" applyBorder="1" applyAlignment="1">
      <alignment vertical="center"/>
    </xf>
    <xf numFmtId="0" fontId="25" fillId="19" borderId="41" xfId="12" applyFont="1" applyFill="1" applyBorder="1" applyAlignment="1">
      <alignment vertical="center"/>
    </xf>
    <xf numFmtId="3" fontId="25" fillId="19" borderId="42" xfId="12" applyNumberFormat="1" applyFont="1" applyFill="1" applyBorder="1" applyAlignment="1">
      <alignment vertical="center"/>
    </xf>
    <xf numFmtId="0" fontId="25" fillId="19" borderId="42" xfId="12" applyFont="1" applyFill="1" applyBorder="1" applyAlignment="1">
      <alignment vertical="center"/>
    </xf>
    <xf numFmtId="0" fontId="25" fillId="19" borderId="42" xfId="12" applyFont="1" applyFill="1" applyBorder="1" applyAlignment="1">
      <alignment horizontal="center" vertical="center"/>
    </xf>
    <xf numFmtId="38" fontId="24" fillId="19" borderId="41" xfId="2" applyNumberFormat="1" applyFont="1" applyFill="1" applyBorder="1" applyAlignment="1" applyProtection="1">
      <alignment horizontal="right" vertical="center"/>
    </xf>
    <xf numFmtId="38" fontId="24" fillId="19" borderId="43" xfId="12" applyNumberFormat="1" applyFont="1" applyFill="1" applyBorder="1" applyAlignment="1">
      <alignment horizontal="right" vertical="center"/>
    </xf>
    <xf numFmtId="38" fontId="24" fillId="19" borderId="40" xfId="12" applyNumberFormat="1" applyFont="1" applyFill="1" applyBorder="1" applyAlignment="1">
      <alignment horizontal="right" vertical="center"/>
    </xf>
    <xf numFmtId="38" fontId="24" fillId="19" borderId="41" xfId="12" applyNumberFormat="1" applyFont="1" applyFill="1" applyBorder="1" applyAlignment="1">
      <alignment horizontal="right" vertical="center"/>
    </xf>
    <xf numFmtId="167" fontId="24" fillId="19" borderId="43" xfId="12" applyNumberFormat="1" applyFont="1" applyFill="1" applyBorder="1" applyAlignment="1">
      <alignment horizontal="right" vertical="center"/>
    </xf>
    <xf numFmtId="167" fontId="24" fillId="19" borderId="40" xfId="12" applyNumberFormat="1" applyFont="1" applyFill="1" applyBorder="1" applyAlignment="1">
      <alignment horizontal="right" vertical="center"/>
    </xf>
    <xf numFmtId="167" fontId="24" fillId="19" borderId="41" xfId="12" applyNumberFormat="1" applyFont="1" applyFill="1" applyBorder="1" applyAlignment="1">
      <alignment horizontal="right" vertical="center"/>
    </xf>
    <xf numFmtId="38" fontId="47" fillId="0" borderId="0" xfId="2" quotePrefix="1" applyNumberFormat="1" applyFont="1" applyFill="1" applyBorder="1" applyAlignment="1" applyProtection="1">
      <alignment horizontal="left" vertical="center"/>
    </xf>
    <xf numFmtId="0" fontId="15" fillId="13" borderId="40" xfId="12" applyFont="1" applyFill="1" applyBorder="1" applyAlignment="1">
      <alignment horizontal="left" vertical="center"/>
    </xf>
    <xf numFmtId="0" fontId="15" fillId="13" borderId="41" xfId="12" applyFont="1" applyFill="1" applyBorder="1" applyAlignment="1">
      <alignment horizontal="left" vertical="center"/>
    </xf>
    <xf numFmtId="3" fontId="15" fillId="13" borderId="42" xfId="2" applyNumberFormat="1" applyFont="1" applyFill="1" applyBorder="1" applyAlignment="1" applyProtection="1">
      <alignment horizontal="right" vertical="center"/>
    </xf>
    <xf numFmtId="3" fontId="15" fillId="13" borderId="42" xfId="2" applyNumberFormat="1" applyFont="1" applyFill="1" applyBorder="1" applyAlignment="1" applyProtection="1">
      <alignment horizontal="center" vertical="center"/>
    </xf>
    <xf numFmtId="38" fontId="15" fillId="13" borderId="41" xfId="2" applyNumberFormat="1" applyFont="1" applyFill="1" applyBorder="1" applyAlignment="1" applyProtection="1">
      <alignment horizontal="right" vertical="center"/>
    </xf>
    <xf numFmtId="38" fontId="15" fillId="13" borderId="43" xfId="2" applyNumberFormat="1" applyFont="1" applyFill="1" applyBorder="1" applyAlignment="1" applyProtection="1">
      <alignment horizontal="right" vertical="center"/>
    </xf>
    <xf numFmtId="38" fontId="15" fillId="13" borderId="40" xfId="2" applyNumberFormat="1" applyFont="1" applyFill="1" applyBorder="1" applyAlignment="1" applyProtection="1">
      <alignment horizontal="right" vertical="center"/>
    </xf>
    <xf numFmtId="167" fontId="15" fillId="13" borderId="43" xfId="2" applyNumberFormat="1" applyFont="1" applyFill="1" applyBorder="1" applyAlignment="1" applyProtection="1">
      <alignment horizontal="right" vertical="center"/>
    </xf>
    <xf numFmtId="167" fontId="15" fillId="13" borderId="40" xfId="2" applyNumberFormat="1" applyFont="1" applyFill="1" applyBorder="1" applyAlignment="1" applyProtection="1">
      <alignment horizontal="right" vertical="center"/>
    </xf>
    <xf numFmtId="167" fontId="15" fillId="13" borderId="41" xfId="2" applyNumberFormat="1" applyFont="1" applyFill="1" applyBorder="1" applyAlignment="1" applyProtection="1">
      <alignment horizontal="right" vertical="center"/>
    </xf>
    <xf numFmtId="0" fontId="37" fillId="0" borderId="0" xfId="12" applyFont="1" applyAlignment="1">
      <alignment vertical="center"/>
    </xf>
    <xf numFmtId="0" fontId="15" fillId="0" borderId="40" xfId="12" applyFont="1" applyBorder="1" applyAlignment="1">
      <alignment horizontal="left" vertical="center"/>
    </xf>
    <xf numFmtId="0" fontId="15" fillId="0" borderId="41" xfId="12" applyFont="1" applyBorder="1" applyAlignment="1">
      <alignment horizontal="left" vertical="center"/>
    </xf>
    <xf numFmtId="3" fontId="15" fillId="0" borderId="42" xfId="2" applyNumberFormat="1" applyFont="1" applyFill="1" applyBorder="1" applyAlignment="1" applyProtection="1">
      <alignment horizontal="right" vertical="center"/>
    </xf>
    <xf numFmtId="3" fontId="15" fillId="0" borderId="42" xfId="2" applyNumberFormat="1" applyFont="1" applyFill="1" applyBorder="1" applyAlignment="1" applyProtection="1">
      <alignment horizontal="center" vertical="center"/>
    </xf>
    <xf numFmtId="38" fontId="15" fillId="0" borderId="41" xfId="2" applyNumberFormat="1" applyFont="1" applyFill="1" applyBorder="1" applyAlignment="1" applyProtection="1">
      <alignment horizontal="right" vertical="center"/>
    </xf>
    <xf numFmtId="38" fontId="15" fillId="0" borderId="43" xfId="2" applyNumberFormat="1" applyFont="1" applyFill="1" applyBorder="1" applyAlignment="1" applyProtection="1">
      <alignment horizontal="right" vertical="center"/>
    </xf>
    <xf numFmtId="38" fontId="15" fillId="0" borderId="40" xfId="2" applyNumberFormat="1" applyFont="1" applyFill="1" applyBorder="1" applyAlignment="1" applyProtection="1">
      <alignment horizontal="right" vertical="center"/>
    </xf>
    <xf numFmtId="167" fontId="15" fillId="0" borderId="43" xfId="2" applyNumberFormat="1" applyFont="1" applyFill="1" applyBorder="1" applyAlignment="1" applyProtection="1">
      <alignment horizontal="right" vertical="center"/>
    </xf>
    <xf numFmtId="167" fontId="15" fillId="0" borderId="40" xfId="2" applyNumberFormat="1" applyFont="1" applyFill="1" applyBorder="1" applyAlignment="1" applyProtection="1">
      <alignment horizontal="right" vertical="center"/>
    </xf>
    <xf numFmtId="167" fontId="15" fillId="0" borderId="41" xfId="2" applyNumberFormat="1" applyFont="1" applyFill="1" applyBorder="1" applyAlignment="1" applyProtection="1">
      <alignment horizontal="right" vertical="center"/>
    </xf>
    <xf numFmtId="0" fontId="15" fillId="0" borderId="0" xfId="12" applyFont="1" applyAlignment="1">
      <alignment vertical="center"/>
    </xf>
    <xf numFmtId="3" fontId="52" fillId="0" borderId="0" xfId="12" applyNumberFormat="1" applyFont="1" applyAlignment="1">
      <alignment horizontal="center" vertical="center"/>
    </xf>
    <xf numFmtId="167" fontId="47" fillId="0" borderId="0" xfId="2" quotePrefix="1" applyNumberFormat="1" applyFont="1" applyFill="1" applyBorder="1" applyAlignment="1" applyProtection="1">
      <alignment horizontal="center" vertical="center"/>
    </xf>
    <xf numFmtId="38" fontId="15" fillId="0" borderId="43" xfId="2" quotePrefix="1" applyNumberFormat="1" applyFont="1" applyFill="1" applyBorder="1" applyAlignment="1" applyProtection="1">
      <alignment horizontal="right" vertical="center"/>
    </xf>
    <xf numFmtId="38" fontId="15" fillId="0" borderId="40" xfId="2" quotePrefix="1" applyNumberFormat="1" applyFont="1" applyFill="1" applyBorder="1" applyAlignment="1" applyProtection="1">
      <alignment horizontal="right" vertical="center"/>
    </xf>
    <xf numFmtId="38" fontId="15" fillId="0" borderId="41" xfId="2" quotePrefix="1" applyNumberFormat="1" applyFont="1" applyFill="1" applyBorder="1" applyAlignment="1" applyProtection="1">
      <alignment horizontal="right" vertical="center"/>
    </xf>
    <xf numFmtId="167" fontId="15" fillId="0" borderId="43" xfId="2" quotePrefix="1" applyNumberFormat="1" applyFont="1" applyFill="1" applyBorder="1" applyAlignment="1" applyProtection="1">
      <alignment horizontal="right" vertical="center"/>
    </xf>
    <xf numFmtId="167" fontId="15" fillId="0" borderId="40" xfId="2" quotePrefix="1" applyNumberFormat="1" applyFont="1" applyFill="1" applyBorder="1" applyAlignment="1" applyProtection="1">
      <alignment horizontal="right" vertical="center"/>
    </xf>
    <xf numFmtId="167" fontId="15" fillId="0" borderId="41" xfId="2" quotePrefix="1" applyNumberFormat="1" applyFont="1" applyFill="1" applyBorder="1" applyAlignment="1" applyProtection="1">
      <alignment horizontal="right" vertical="center"/>
    </xf>
    <xf numFmtId="167" fontId="15" fillId="0" borderId="43" xfId="2" applyNumberFormat="1" applyFont="1" applyFill="1" applyBorder="1" applyAlignment="1" applyProtection="1">
      <alignment horizontal="center" vertical="center"/>
    </xf>
    <xf numFmtId="167" fontId="15" fillId="0" borderId="40" xfId="2" applyNumberFormat="1" applyFont="1" applyFill="1" applyBorder="1" applyAlignment="1" applyProtection="1">
      <alignment horizontal="center" vertical="center"/>
    </xf>
    <xf numFmtId="167" fontId="15" fillId="0" borderId="41" xfId="2" applyNumberFormat="1" applyFont="1" applyFill="1" applyBorder="1" applyAlignment="1" applyProtection="1">
      <alignment horizontal="center" vertical="center"/>
    </xf>
    <xf numFmtId="167" fontId="15" fillId="13" borderId="43" xfId="2" applyNumberFormat="1" applyFont="1" applyFill="1" applyBorder="1" applyAlignment="1" applyProtection="1">
      <alignment horizontal="center" vertical="center"/>
    </xf>
    <xf numFmtId="167" fontId="15" fillId="13" borderId="40" xfId="2" applyNumberFormat="1" applyFont="1" applyFill="1" applyBorder="1" applyAlignment="1" applyProtection="1">
      <alignment horizontal="center" vertical="center"/>
    </xf>
    <xf numFmtId="167" fontId="15" fillId="13" borderId="41" xfId="2" applyNumberFormat="1" applyFont="1" applyFill="1" applyBorder="1" applyAlignment="1" applyProtection="1">
      <alignment horizontal="center" vertical="center"/>
    </xf>
    <xf numFmtId="0" fontId="15" fillId="0" borderId="0" xfId="12" applyFont="1" applyAlignment="1">
      <alignment horizontal="left" vertical="center"/>
    </xf>
    <xf numFmtId="3" fontId="15" fillId="0" borderId="0" xfId="2" applyNumberFormat="1" applyFont="1" applyFill="1" applyBorder="1" applyAlignment="1" applyProtection="1">
      <alignment horizontal="right" vertical="center"/>
    </xf>
    <xf numFmtId="3" fontId="15" fillId="0" borderId="0" xfId="2" applyNumberFormat="1" applyFont="1" applyFill="1" applyBorder="1" applyAlignment="1" applyProtection="1">
      <alignment horizontal="center" vertical="center"/>
    </xf>
    <xf numFmtId="38" fontId="15" fillId="0" borderId="0" xfId="2" applyNumberFormat="1" applyFont="1" applyFill="1" applyBorder="1" applyAlignment="1" applyProtection="1">
      <alignment horizontal="right" vertical="center"/>
    </xf>
    <xf numFmtId="167" fontId="15" fillId="0" borderId="0" xfId="2" applyNumberFormat="1" applyFont="1" applyFill="1" applyBorder="1" applyAlignment="1" applyProtection="1">
      <alignment horizontal="right" vertical="center"/>
    </xf>
    <xf numFmtId="0" fontId="47" fillId="0" borderId="0" xfId="12" applyFont="1"/>
    <xf numFmtId="0" fontId="24" fillId="0" borderId="0" xfId="12" applyFont="1"/>
    <xf numFmtId="0" fontId="15" fillId="0" borderId="0" xfId="12" applyFont="1"/>
    <xf numFmtId="3" fontId="15" fillId="0" borderId="0" xfId="12" applyNumberFormat="1" applyFont="1" applyAlignment="1">
      <alignment horizontal="left"/>
    </xf>
    <xf numFmtId="3" fontId="15" fillId="0" borderId="0" xfId="12" applyNumberFormat="1" applyFont="1"/>
    <xf numFmtId="0" fontId="15" fillId="0" borderId="0" xfId="12" applyFont="1" applyAlignment="1">
      <alignment horizontal="center"/>
    </xf>
    <xf numFmtId="0" fontId="15" fillId="0" borderId="0" xfId="12" applyFont="1" applyAlignment="1">
      <alignment horizontal="right"/>
    </xf>
    <xf numFmtId="0" fontId="56" fillId="0" borderId="0" xfId="13" applyFont="1"/>
    <xf numFmtId="3" fontId="29" fillId="0" borderId="0" xfId="13" applyNumberFormat="1" applyFont="1"/>
    <xf numFmtId="0" fontId="33" fillId="0" borderId="0" xfId="5" applyFont="1" applyFill="1" applyBorder="1" applyAlignment="1" applyProtection="1">
      <alignment vertical="center"/>
    </xf>
    <xf numFmtId="3" fontId="21" fillId="3" borderId="35" xfId="12" applyNumberFormat="1" applyFont="1" applyFill="1" applyBorder="1" applyAlignment="1">
      <alignment vertical="center"/>
    </xf>
    <xf numFmtId="3" fontId="21" fillId="3" borderId="36" xfId="12" applyNumberFormat="1" applyFont="1" applyFill="1" applyBorder="1" applyAlignment="1">
      <alignment vertical="center"/>
    </xf>
    <xf numFmtId="3" fontId="15" fillId="13" borderId="42" xfId="2" applyNumberFormat="1" applyFont="1" applyFill="1" applyBorder="1" applyAlignment="1" applyProtection="1">
      <alignment vertical="center"/>
    </xf>
    <xf numFmtId="3" fontId="15" fillId="0" borderId="42" xfId="2" applyNumberFormat="1" applyFont="1" applyFill="1" applyBorder="1" applyAlignment="1" applyProtection="1">
      <alignment vertical="center"/>
    </xf>
    <xf numFmtId="3" fontId="15" fillId="0" borderId="0" xfId="2" applyNumberFormat="1" applyFont="1" applyFill="1" applyBorder="1" applyAlignment="1" applyProtection="1">
      <alignment vertical="center"/>
    </xf>
    <xf numFmtId="165" fontId="15" fillId="18" borderId="29" xfId="1" applyNumberFormat="1" applyFont="1" applyFill="1" applyBorder="1" applyAlignment="1">
      <alignment horizontal="right"/>
    </xf>
    <xf numFmtId="165" fontId="15" fillId="18" borderId="30" xfId="1" applyNumberFormat="1" applyFont="1" applyFill="1" applyBorder="1" applyAlignment="1">
      <alignment horizontal="right"/>
    </xf>
    <xf numFmtId="0" fontId="43" fillId="20" borderId="0" xfId="0" applyFont="1" applyFill="1"/>
    <xf numFmtId="0" fontId="43" fillId="20" borderId="63" xfId="0" applyFont="1" applyFill="1" applyBorder="1"/>
    <xf numFmtId="165" fontId="44" fillId="21" borderId="59" xfId="1" applyNumberFormat="1" applyFont="1" applyFill="1" applyBorder="1" applyAlignment="1">
      <alignment horizontal="right" vertical="top" wrapText="1"/>
    </xf>
    <xf numFmtId="0" fontId="49" fillId="14" borderId="0" xfId="0" applyFont="1" applyFill="1"/>
    <xf numFmtId="0" fontId="49" fillId="14" borderId="63" xfId="0" applyFont="1" applyFill="1" applyBorder="1"/>
    <xf numFmtId="0" fontId="43" fillId="14" borderId="63" xfId="0" applyFont="1" applyFill="1" applyBorder="1"/>
    <xf numFmtId="38" fontId="25" fillId="19" borderId="41" xfId="12" applyNumberFormat="1" applyFont="1" applyFill="1" applyBorder="1" applyAlignment="1">
      <alignment vertical="center"/>
    </xf>
    <xf numFmtId="0" fontId="15" fillId="18" borderId="41" xfId="12" applyFont="1" applyFill="1" applyBorder="1" applyAlignment="1">
      <alignment horizontal="left" vertical="center"/>
    </xf>
    <xf numFmtId="3" fontId="15" fillId="18" borderId="42" xfId="2" applyNumberFormat="1" applyFont="1" applyFill="1" applyBorder="1" applyAlignment="1" applyProtection="1">
      <alignment vertical="center"/>
    </xf>
    <xf numFmtId="3" fontId="15" fillId="18" borderId="42" xfId="2" applyNumberFormat="1" applyFont="1" applyFill="1" applyBorder="1" applyAlignment="1" applyProtection="1">
      <alignment horizontal="right" vertical="center"/>
    </xf>
    <xf numFmtId="38" fontId="15" fillId="18" borderId="41" xfId="2" applyNumberFormat="1" applyFont="1" applyFill="1" applyBorder="1" applyAlignment="1" applyProtection="1">
      <alignment horizontal="right" vertical="center"/>
    </xf>
    <xf numFmtId="38" fontId="15" fillId="18" borderId="43" xfId="2" applyNumberFormat="1" applyFont="1" applyFill="1" applyBorder="1" applyAlignment="1" applyProtection="1">
      <alignment horizontal="right" vertical="center"/>
    </xf>
    <xf numFmtId="38" fontId="15" fillId="18" borderId="40" xfId="2" applyNumberFormat="1" applyFont="1" applyFill="1" applyBorder="1" applyAlignment="1" applyProtection="1">
      <alignment horizontal="right" vertical="center"/>
    </xf>
    <xf numFmtId="167" fontId="15" fillId="18" borderId="43" xfId="2" applyNumberFormat="1" applyFont="1" applyFill="1" applyBorder="1" applyAlignment="1" applyProtection="1">
      <alignment horizontal="right" vertical="center"/>
    </xf>
    <xf numFmtId="167" fontId="15" fillId="18" borderId="40" xfId="2" applyNumberFormat="1" applyFont="1" applyFill="1" applyBorder="1" applyAlignment="1" applyProtection="1">
      <alignment horizontal="right" vertical="center"/>
    </xf>
    <xf numFmtId="167" fontId="15" fillId="18" borderId="41" xfId="2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40" fillId="0" borderId="0" xfId="0" applyFont="1"/>
    <xf numFmtId="49" fontId="15" fillId="0" borderId="44" xfId="6" applyNumberFormat="1" applyFont="1" applyBorder="1"/>
    <xf numFmtId="3" fontId="15" fillId="18" borderId="42" xfId="2" applyNumberFormat="1" applyFont="1" applyFill="1" applyBorder="1" applyAlignment="1" applyProtection="1">
      <alignment horizontal="center" vertical="center"/>
    </xf>
    <xf numFmtId="0" fontId="15" fillId="0" borderId="8" xfId="6" applyFont="1" applyBorder="1"/>
    <xf numFmtId="1" fontId="27" fillId="0" borderId="8" xfId="6" applyNumberFormat="1" applyFont="1" applyBorder="1" applyAlignment="1">
      <alignment horizontal="right"/>
    </xf>
    <xf numFmtId="166" fontId="15" fillId="0" borderId="45" xfId="6" applyNumberFormat="1" applyFont="1" applyBorder="1" applyAlignment="1">
      <alignment horizontal="right"/>
    </xf>
    <xf numFmtId="0" fontId="15" fillId="0" borderId="45" xfId="6" applyFont="1" applyBorder="1" applyAlignment="1">
      <alignment horizontal="right"/>
    </xf>
    <xf numFmtId="38" fontId="15" fillId="0" borderId="46" xfId="6" applyNumberFormat="1" applyFont="1" applyBorder="1" applyAlignment="1">
      <alignment horizontal="right"/>
    </xf>
    <xf numFmtId="0" fontId="15" fillId="2" borderId="8" xfId="6" applyFont="1" applyFill="1" applyBorder="1" applyAlignment="1">
      <alignment horizontal="right"/>
    </xf>
    <xf numFmtId="0" fontId="15" fillId="0" borderId="46" xfId="6" applyFont="1" applyBorder="1" applyAlignment="1">
      <alignment horizontal="right"/>
    </xf>
    <xf numFmtId="38" fontId="15" fillId="0" borderId="8" xfId="6" applyNumberFormat="1" applyFont="1" applyBorder="1" applyAlignment="1">
      <alignment horizontal="right"/>
    </xf>
    <xf numFmtId="0" fontId="15" fillId="18" borderId="27" xfId="11" applyFont="1" applyFill="1" applyBorder="1" applyAlignment="1">
      <alignment horizontal="left"/>
    </xf>
    <xf numFmtId="165" fontId="15" fillId="18" borderId="27" xfId="1" applyNumberFormat="1" applyFont="1" applyFill="1" applyBorder="1" applyAlignment="1">
      <alignment horizontal="left"/>
    </xf>
    <xf numFmtId="3" fontId="15" fillId="18" borderId="31" xfId="11" applyNumberFormat="1" applyFont="1" applyFill="1" applyBorder="1" applyAlignment="1">
      <alignment horizontal="right"/>
    </xf>
    <xf numFmtId="165" fontId="15" fillId="18" borderId="27" xfId="1" applyNumberFormat="1" applyFont="1" applyFill="1" applyBorder="1" applyAlignment="1">
      <alignment horizontal="right"/>
    </xf>
    <xf numFmtId="165" fontId="15" fillId="18" borderId="31" xfId="1" applyNumberFormat="1" applyFont="1" applyFill="1" applyBorder="1" applyAlignment="1">
      <alignment horizontal="right"/>
    </xf>
    <xf numFmtId="165" fontId="15" fillId="18" borderId="32" xfId="1" applyNumberFormat="1" applyFont="1" applyFill="1" applyBorder="1" applyAlignment="1">
      <alignment horizontal="right"/>
    </xf>
    <xf numFmtId="168" fontId="15" fillId="18" borderId="31" xfId="1" applyNumberFormat="1" applyFont="1" applyFill="1" applyBorder="1" applyAlignment="1">
      <alignment horizontal="right"/>
    </xf>
    <xf numFmtId="168" fontId="15" fillId="18" borderId="32" xfId="1" applyNumberFormat="1" applyFont="1" applyFill="1" applyBorder="1" applyAlignment="1">
      <alignment horizontal="right"/>
    </xf>
    <xf numFmtId="164" fontId="15" fillId="18" borderId="31" xfId="1" applyFont="1" applyFill="1" applyBorder="1" applyAlignment="1">
      <alignment horizontal="right"/>
    </xf>
    <xf numFmtId="164" fontId="15" fillId="18" borderId="32" xfId="1" applyFont="1" applyFill="1" applyBorder="1" applyAlignment="1">
      <alignment horizontal="right"/>
    </xf>
    <xf numFmtId="171" fontId="15" fillId="18" borderId="31" xfId="1" applyNumberFormat="1" applyFont="1" applyFill="1" applyBorder="1" applyAlignment="1">
      <alignment horizontal="right"/>
    </xf>
    <xf numFmtId="171" fontId="15" fillId="18" borderId="32" xfId="1" applyNumberFormat="1" applyFont="1" applyFill="1" applyBorder="1" applyAlignment="1">
      <alignment horizontal="right"/>
    </xf>
    <xf numFmtId="168" fontId="15" fillId="18" borderId="33" xfId="1" applyNumberFormat="1" applyFont="1" applyFill="1" applyBorder="1" applyAlignment="1">
      <alignment horizontal="right"/>
    </xf>
    <xf numFmtId="168" fontId="29" fillId="18" borderId="30" xfId="1" applyNumberFormat="1" applyFont="1" applyFill="1" applyBorder="1" applyAlignment="1">
      <alignment horizontal="right"/>
    </xf>
    <xf numFmtId="168" fontId="29" fillId="18" borderId="31" xfId="1" applyNumberFormat="1" applyFont="1" applyFill="1" applyBorder="1" applyAlignment="1">
      <alignment horizontal="right"/>
    </xf>
    <xf numFmtId="0" fontId="57" fillId="0" borderId="0" xfId="0" applyFont="1" applyAlignment="1">
      <alignment horizontal="left" vertical="center" indent="1"/>
    </xf>
    <xf numFmtId="175" fontId="15" fillId="17" borderId="9" xfId="1" applyNumberFormat="1" applyFont="1" applyFill="1" applyBorder="1" applyAlignment="1" applyProtection="1">
      <alignment horizontal="right"/>
      <protection locked="0"/>
    </xf>
    <xf numFmtId="175" fontId="15" fillId="17" borderId="0" xfId="1" applyNumberFormat="1" applyFont="1" applyFill="1" applyBorder="1" applyAlignment="1" applyProtection="1">
      <alignment horizontal="right"/>
      <protection locked="0"/>
    </xf>
    <xf numFmtId="0" fontId="58" fillId="22" borderId="0" xfId="0" applyFont="1" applyFill="1"/>
    <xf numFmtId="0" fontId="43" fillId="22" borderId="0" xfId="0" applyFont="1" applyFill="1"/>
    <xf numFmtId="0" fontId="59" fillId="22" borderId="0" xfId="6" applyFont="1" applyFill="1" applyAlignment="1">
      <alignment vertical="top" wrapText="1"/>
    </xf>
    <xf numFmtId="0" fontId="59" fillId="22" borderId="0" xfId="6" applyFont="1" applyFill="1"/>
    <xf numFmtId="0" fontId="58" fillId="22" borderId="0" xfId="6" applyFont="1" applyFill="1"/>
    <xf numFmtId="0" fontId="60" fillId="23" borderId="0" xfId="0" applyFont="1" applyFill="1"/>
    <xf numFmtId="0" fontId="49" fillId="23" borderId="0" xfId="0" applyFont="1" applyFill="1"/>
    <xf numFmtId="0" fontId="53" fillId="23" borderId="0" xfId="6" applyFont="1" applyFill="1" applyAlignment="1">
      <alignment vertical="top" wrapText="1"/>
    </xf>
    <xf numFmtId="0" fontId="53" fillId="23" borderId="0" xfId="6" applyFont="1" applyFill="1" applyAlignment="1">
      <alignment horizontal="left"/>
    </xf>
    <xf numFmtId="0" fontId="53" fillId="23" borderId="0" xfId="6" applyFont="1" applyFill="1"/>
    <xf numFmtId="0" fontId="60" fillId="23" borderId="0" xfId="6" applyFont="1" applyFill="1"/>
    <xf numFmtId="174" fontId="15" fillId="2" borderId="0" xfId="1" applyNumberFormat="1" applyFont="1" applyFill="1" applyBorder="1" applyAlignment="1" applyProtection="1">
      <alignment horizontal="right"/>
      <protection locked="0"/>
    </xf>
    <xf numFmtId="174" fontId="15" fillId="2" borderId="6" xfId="1" applyNumberFormat="1" applyFont="1" applyFill="1" applyBorder="1" applyAlignment="1" applyProtection="1">
      <alignment horizontal="right"/>
      <protection locked="0"/>
    </xf>
    <xf numFmtId="174" fontId="15" fillId="0" borderId="0" xfId="6" applyNumberFormat="1" applyFont="1" applyAlignment="1">
      <alignment horizontal="right"/>
    </xf>
    <xf numFmtId="0" fontId="61" fillId="15" borderId="0" xfId="0" applyFont="1" applyFill="1"/>
    <xf numFmtId="0" fontId="62" fillId="15" borderId="0" xfId="0" applyFont="1" applyFill="1"/>
    <xf numFmtId="0" fontId="61" fillId="15" borderId="0" xfId="6" applyFont="1" applyFill="1" applyAlignment="1">
      <alignment vertical="top" wrapText="1"/>
    </xf>
    <xf numFmtId="0" fontId="61" fillId="15" borderId="0" xfId="6" applyFont="1" applyFill="1" applyAlignment="1">
      <alignment horizontal="left"/>
    </xf>
    <xf numFmtId="0" fontId="61" fillId="15" borderId="0" xfId="6" applyFont="1" applyFill="1"/>
    <xf numFmtId="38" fontId="47" fillId="18" borderId="0" xfId="2" quotePrefix="1" applyNumberFormat="1" applyFont="1" applyFill="1" applyBorder="1" applyAlignment="1" applyProtection="1">
      <alignment horizontal="left" vertical="center"/>
    </xf>
    <xf numFmtId="0" fontId="15" fillId="18" borderId="40" xfId="12" applyFont="1" applyFill="1" applyBorder="1" applyAlignment="1">
      <alignment horizontal="left" vertical="center"/>
    </xf>
    <xf numFmtId="0" fontId="37" fillId="18" borderId="0" xfId="12" applyFont="1" applyFill="1" applyAlignment="1">
      <alignment vertical="center"/>
    </xf>
    <xf numFmtId="0" fontId="15" fillId="24" borderId="41" xfId="12" applyFont="1" applyFill="1" applyBorder="1" applyAlignment="1">
      <alignment horizontal="left" vertical="center"/>
    </xf>
    <xf numFmtId="3" fontId="15" fillId="24" borderId="42" xfId="2" applyNumberFormat="1" applyFont="1" applyFill="1" applyBorder="1" applyAlignment="1" applyProtection="1">
      <alignment vertical="center"/>
    </xf>
    <xf numFmtId="3" fontId="15" fillId="24" borderId="42" xfId="2" applyNumberFormat="1" applyFont="1" applyFill="1" applyBorder="1" applyAlignment="1" applyProtection="1">
      <alignment horizontal="right" vertical="center"/>
    </xf>
    <xf numFmtId="3" fontId="15" fillId="24" borderId="42" xfId="2" applyNumberFormat="1" applyFont="1" applyFill="1" applyBorder="1" applyAlignment="1" applyProtection="1">
      <alignment horizontal="center" vertical="center"/>
    </xf>
    <xf numFmtId="38" fontId="15" fillId="24" borderId="41" xfId="2" applyNumberFormat="1" applyFont="1" applyFill="1" applyBorder="1" applyAlignment="1" applyProtection="1">
      <alignment horizontal="right" vertical="center"/>
    </xf>
    <xf numFmtId="38" fontId="15" fillId="24" borderId="43" xfId="2" applyNumberFormat="1" applyFont="1" applyFill="1" applyBorder="1" applyAlignment="1" applyProtection="1">
      <alignment horizontal="right" vertical="center"/>
    </xf>
    <xf numFmtId="38" fontId="15" fillId="24" borderId="40" xfId="2" applyNumberFormat="1" applyFont="1" applyFill="1" applyBorder="1" applyAlignment="1" applyProtection="1">
      <alignment horizontal="right" vertical="center"/>
    </xf>
    <xf numFmtId="167" fontId="15" fillId="24" borderId="43" xfId="2" applyNumberFormat="1" applyFont="1" applyFill="1" applyBorder="1" applyAlignment="1" applyProtection="1">
      <alignment horizontal="right" vertical="center"/>
    </xf>
    <xf numFmtId="167" fontId="15" fillId="24" borderId="40" xfId="2" applyNumberFormat="1" applyFont="1" applyFill="1" applyBorder="1" applyAlignment="1" applyProtection="1">
      <alignment horizontal="right" vertical="center"/>
    </xf>
    <xf numFmtId="167" fontId="15" fillId="24" borderId="41" xfId="2" applyNumberFormat="1" applyFont="1" applyFill="1" applyBorder="1" applyAlignment="1" applyProtection="1">
      <alignment horizontal="right" vertical="center"/>
    </xf>
    <xf numFmtId="176" fontId="15" fillId="2" borderId="0" xfId="1" applyNumberFormat="1" applyFont="1" applyFill="1" applyBorder="1" applyAlignment="1" applyProtection="1">
      <alignment horizontal="right"/>
      <protection locked="0"/>
    </xf>
    <xf numFmtId="3" fontId="15" fillId="0" borderId="43" xfId="2" applyNumberFormat="1" applyFont="1" applyFill="1" applyBorder="1" applyAlignment="1" applyProtection="1">
      <alignment horizontal="right" vertical="center"/>
    </xf>
    <xf numFmtId="3" fontId="15" fillId="0" borderId="40" xfId="2" applyNumberFormat="1" applyFont="1" applyFill="1" applyBorder="1" applyAlignment="1" applyProtection="1">
      <alignment horizontal="right" vertical="center"/>
    </xf>
    <xf numFmtId="3" fontId="15" fillId="0" borderId="41" xfId="2" applyNumberFormat="1" applyFont="1" applyFill="1" applyBorder="1" applyAlignment="1" applyProtection="1">
      <alignment horizontal="right" vertical="center"/>
    </xf>
    <xf numFmtId="0" fontId="36" fillId="3" borderId="34" xfId="12" applyFont="1" applyFill="1" applyBorder="1" applyAlignment="1">
      <alignment horizontal="center" vertical="center"/>
    </xf>
    <xf numFmtId="0" fontId="36" fillId="3" borderId="47" xfId="12" applyFont="1" applyFill="1" applyBorder="1" applyAlignment="1">
      <alignment horizontal="center" vertical="center"/>
    </xf>
    <xf numFmtId="38" fontId="24" fillId="19" borderId="43" xfId="12" applyNumberFormat="1" applyFont="1" applyFill="1" applyBorder="1" applyAlignment="1">
      <alignment horizontal="center" vertical="center"/>
    </xf>
    <xf numFmtId="38" fontId="24" fillId="19" borderId="40" xfId="12" applyNumberFormat="1" applyFont="1" applyFill="1" applyBorder="1" applyAlignment="1">
      <alignment horizontal="center" vertical="center"/>
    </xf>
    <xf numFmtId="38" fontId="24" fillId="19" borderId="41" xfId="12" applyNumberFormat="1" applyFont="1" applyFill="1" applyBorder="1" applyAlignment="1">
      <alignment horizontal="center" vertical="center"/>
    </xf>
    <xf numFmtId="0" fontId="36" fillId="3" borderId="48" xfId="12" applyFont="1" applyFill="1" applyBorder="1" applyAlignment="1">
      <alignment horizontal="center" vertical="center"/>
    </xf>
    <xf numFmtId="0" fontId="36" fillId="3" borderId="49" xfId="12" applyFont="1" applyFill="1" applyBorder="1" applyAlignment="1">
      <alignment horizontal="center" vertical="center"/>
    </xf>
    <xf numFmtId="38" fontId="39" fillId="19" borderId="43" xfId="12" applyNumberFormat="1" applyFont="1" applyFill="1" applyBorder="1" applyAlignment="1">
      <alignment horizontal="center" vertical="center"/>
    </xf>
    <xf numFmtId="38" fontId="39" fillId="19" borderId="40" xfId="12" applyNumberFormat="1" applyFont="1" applyFill="1" applyBorder="1" applyAlignment="1">
      <alignment horizontal="center" vertical="center"/>
    </xf>
    <xf numFmtId="38" fontId="39" fillId="19" borderId="41" xfId="12" applyNumberFormat="1" applyFont="1" applyFill="1" applyBorder="1" applyAlignment="1">
      <alignment horizontal="center" vertical="center"/>
    </xf>
    <xf numFmtId="38" fontId="38" fillId="19" borderId="43" xfId="12" applyNumberFormat="1" applyFont="1" applyFill="1" applyBorder="1" applyAlignment="1">
      <alignment horizontal="center" vertical="center" wrapText="1"/>
    </xf>
    <xf numFmtId="38" fontId="38" fillId="19" borderId="40" xfId="12" applyNumberFormat="1" applyFont="1" applyFill="1" applyBorder="1" applyAlignment="1">
      <alignment horizontal="center" vertical="center" wrapText="1"/>
    </xf>
    <xf numFmtId="38" fontId="38" fillId="19" borderId="41" xfId="12" applyNumberFormat="1" applyFont="1" applyFill="1" applyBorder="1" applyAlignment="1">
      <alignment horizontal="center" vertical="center" wrapText="1"/>
    </xf>
    <xf numFmtId="0" fontId="13" fillId="0" borderId="0" xfId="9" applyFont="1" applyAlignment="1">
      <alignment horizontal="center" vertical="center"/>
    </xf>
    <xf numFmtId="169" fontId="63" fillId="0" borderId="0" xfId="6" applyNumberFormat="1" applyFont="1" applyAlignment="1">
      <alignment horizontal="center"/>
    </xf>
    <xf numFmtId="0" fontId="43" fillId="14" borderId="1" xfId="0" applyFont="1" applyFill="1" applyBorder="1" applyAlignment="1">
      <alignment horizontal="center"/>
    </xf>
    <xf numFmtId="0" fontId="43" fillId="14" borderId="0" xfId="0" applyFont="1" applyFill="1" applyAlignment="1">
      <alignment horizontal="center"/>
    </xf>
    <xf numFmtId="0" fontId="43" fillId="14" borderId="6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43" fillId="14" borderId="50" xfId="0" applyFont="1" applyFill="1" applyBorder="1" applyAlignment="1">
      <alignment horizontal="center"/>
    </xf>
    <xf numFmtId="0" fontId="43" fillId="14" borderId="51" xfId="0" applyFont="1" applyFill="1" applyBorder="1" applyAlignment="1">
      <alignment horizontal="center"/>
    </xf>
    <xf numFmtId="0" fontId="24" fillId="8" borderId="25" xfId="11" applyFont="1" applyFill="1" applyBorder="1" applyAlignment="1">
      <alignment horizontal="center" wrapText="1"/>
    </xf>
    <xf numFmtId="0" fontId="24" fillId="8" borderId="2" xfId="11" applyFont="1" applyFill="1" applyBorder="1" applyAlignment="1">
      <alignment horizontal="center" wrapText="1"/>
    </xf>
    <xf numFmtId="0" fontId="24" fillId="0" borderId="0" xfId="11" applyFont="1" applyAlignment="1">
      <alignment horizontal="center"/>
    </xf>
    <xf numFmtId="166" fontId="44" fillId="14" borderId="52" xfId="11" applyNumberFormat="1" applyFont="1" applyFill="1" applyBorder="1" applyAlignment="1">
      <alignment horizontal="center"/>
    </xf>
    <xf numFmtId="166" fontId="44" fillId="14" borderId="19" xfId="11" applyNumberFormat="1" applyFont="1" applyFill="1" applyBorder="1" applyAlignment="1">
      <alignment horizontal="center"/>
    </xf>
    <xf numFmtId="0" fontId="44" fillId="14" borderId="20" xfId="11" applyFont="1" applyFill="1" applyBorder="1" applyAlignment="1">
      <alignment horizontal="center"/>
    </xf>
    <xf numFmtId="0" fontId="44" fillId="14" borderId="20" xfId="11" applyFont="1" applyFill="1" applyBorder="1" applyAlignment="1">
      <alignment horizontal="center" wrapText="1"/>
    </xf>
    <xf numFmtId="0" fontId="44" fillId="14" borderId="21" xfId="11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5" fillId="0" borderId="0" xfId="6" applyFont="1" applyAlignment="1">
      <alignment horizontal="center" vertical="top"/>
    </xf>
    <xf numFmtId="0" fontId="43" fillId="20" borderId="71" xfId="0" applyFont="1" applyFill="1" applyBorder="1" applyAlignment="1">
      <alignment horizontal="center"/>
    </xf>
    <xf numFmtId="0" fontId="43" fillId="20" borderId="72" xfId="0" applyFont="1" applyFill="1" applyBorder="1" applyAlignment="1">
      <alignment horizontal="center"/>
    </xf>
    <xf numFmtId="0" fontId="43" fillId="21" borderId="73" xfId="0" applyFont="1" applyFill="1" applyBorder="1" applyAlignment="1">
      <alignment horizontal="center"/>
    </xf>
    <xf numFmtId="0" fontId="43" fillId="21" borderId="72" xfId="0" applyFont="1" applyFill="1" applyBorder="1" applyAlignment="1">
      <alignment horizontal="center"/>
    </xf>
    <xf numFmtId="0" fontId="43" fillId="21" borderId="71" xfId="0" applyFont="1" applyFill="1" applyBorder="1" applyAlignment="1">
      <alignment horizontal="center"/>
    </xf>
    <xf numFmtId="0" fontId="43" fillId="14" borderId="66" xfId="0" applyFont="1" applyFill="1" applyBorder="1" applyAlignment="1">
      <alignment horizontal="center"/>
    </xf>
    <xf numFmtId="0" fontId="43" fillId="14" borderId="63" xfId="0" applyFont="1" applyFill="1" applyBorder="1" applyAlignment="1">
      <alignment horizontal="center"/>
    </xf>
    <xf numFmtId="0" fontId="43" fillId="14" borderId="73" xfId="0" applyFont="1" applyFill="1" applyBorder="1" applyAlignment="1">
      <alignment horizontal="center"/>
    </xf>
    <xf numFmtId="0" fontId="43" fillId="14" borderId="71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44" fillId="14" borderId="53" xfId="11" applyFont="1" applyFill="1" applyBorder="1" applyAlignment="1">
      <alignment horizontal="center"/>
    </xf>
    <xf numFmtId="0" fontId="44" fillId="14" borderId="54" xfId="11" applyFont="1" applyFill="1" applyBorder="1" applyAlignment="1">
      <alignment horizontal="center"/>
    </xf>
    <xf numFmtId="0" fontId="44" fillId="14" borderId="55" xfId="11" applyFont="1" applyFill="1" applyBorder="1" applyAlignment="1">
      <alignment horizontal="center"/>
    </xf>
    <xf numFmtId="166" fontId="44" fillId="14" borderId="54" xfId="11" applyNumberFormat="1" applyFont="1" applyFill="1" applyBorder="1" applyAlignment="1">
      <alignment horizontal="center"/>
    </xf>
    <xf numFmtId="166" fontId="44" fillId="14" borderId="55" xfId="11" applyNumberFormat="1" applyFont="1" applyFill="1" applyBorder="1" applyAlignment="1">
      <alignment horizontal="center"/>
    </xf>
    <xf numFmtId="0" fontId="44" fillId="14" borderId="53" xfId="11" applyFont="1" applyFill="1" applyBorder="1" applyAlignment="1">
      <alignment horizontal="center" wrapText="1"/>
    </xf>
    <xf numFmtId="0" fontId="44" fillId="14" borderId="54" xfId="11" applyFont="1" applyFill="1" applyBorder="1" applyAlignment="1">
      <alignment horizontal="center" wrapText="1"/>
    </xf>
    <xf numFmtId="0" fontId="44" fillId="14" borderId="56" xfId="11" applyFont="1" applyFill="1" applyBorder="1" applyAlignment="1">
      <alignment horizontal="center" wrapText="1"/>
    </xf>
    <xf numFmtId="0" fontId="44" fillId="14" borderId="52" xfId="11" applyFont="1" applyFill="1" applyBorder="1" applyAlignment="1">
      <alignment horizontal="center" wrapText="1"/>
    </xf>
    <xf numFmtId="0" fontId="44" fillId="14" borderId="57" xfId="11" applyFont="1" applyFill="1" applyBorder="1" applyAlignment="1">
      <alignment horizontal="center" wrapText="1"/>
    </xf>
    <xf numFmtId="0" fontId="15" fillId="0" borderId="40" xfId="12" applyFont="1" applyFill="1" applyBorder="1" applyAlignment="1">
      <alignment horizontal="left" vertical="center"/>
    </xf>
    <xf numFmtId="0" fontId="15" fillId="0" borderId="41" xfId="12" applyFont="1" applyFill="1" applyBorder="1" applyAlignment="1">
      <alignment horizontal="left" vertical="center"/>
    </xf>
    <xf numFmtId="0" fontId="37" fillId="0" borderId="0" xfId="12" applyFont="1" applyFill="1" applyAlignment="1">
      <alignment vertical="center"/>
    </xf>
    <xf numFmtId="3" fontId="44" fillId="0" borderId="0" xfId="13" applyNumberFormat="1" applyFont="1" applyAlignment="1">
      <alignment horizontal="center"/>
    </xf>
    <xf numFmtId="3" fontId="59" fillId="0" borderId="0" xfId="13" applyNumberFormat="1" applyFont="1" applyAlignment="1">
      <alignment horizontal="right"/>
    </xf>
    <xf numFmtId="170" fontId="59" fillId="0" borderId="0" xfId="13" applyNumberFormat="1" applyFont="1" applyAlignment="1">
      <alignment horizontal="right"/>
    </xf>
    <xf numFmtId="3" fontId="44" fillId="3" borderId="35" xfId="12" applyNumberFormat="1" applyFont="1" applyFill="1" applyBorder="1" applyAlignment="1">
      <alignment horizontal="right" vertical="center"/>
    </xf>
    <xf numFmtId="3" fontId="44" fillId="3" borderId="36" xfId="12" applyNumberFormat="1" applyFont="1" applyFill="1" applyBorder="1" applyAlignment="1">
      <alignment horizontal="right" vertical="center"/>
    </xf>
    <xf numFmtId="0" fontId="44" fillId="19" borderId="42" xfId="12" applyFont="1" applyFill="1" applyBorder="1" applyAlignment="1">
      <alignment vertical="center"/>
    </xf>
    <xf numFmtId="3" fontId="59" fillId="13" borderId="42" xfId="2" applyNumberFormat="1" applyFont="1" applyFill="1" applyBorder="1" applyAlignment="1" applyProtection="1">
      <alignment horizontal="right" vertical="center"/>
    </xf>
    <xf numFmtId="3" fontId="59" fillId="0" borderId="42" xfId="2" applyNumberFormat="1" applyFont="1" applyFill="1" applyBorder="1" applyAlignment="1" applyProtection="1">
      <alignment horizontal="right" vertical="center"/>
    </xf>
    <xf numFmtId="3" fontId="59" fillId="24" borderId="42" xfId="2" applyNumberFormat="1" applyFont="1" applyFill="1" applyBorder="1" applyAlignment="1" applyProtection="1">
      <alignment horizontal="right" vertical="center"/>
    </xf>
    <xf numFmtId="3" fontId="59" fillId="18" borderId="42" xfId="2" applyNumberFormat="1" applyFont="1" applyFill="1" applyBorder="1" applyAlignment="1" applyProtection="1">
      <alignment horizontal="right" vertical="center"/>
    </xf>
    <xf numFmtId="3" fontId="59" fillId="0" borderId="0" xfId="2" applyNumberFormat="1" applyFont="1" applyFill="1" applyBorder="1" applyAlignment="1" applyProtection="1">
      <alignment horizontal="right" vertical="center"/>
    </xf>
    <xf numFmtId="3" fontId="59" fillId="0" borderId="0" xfId="12" applyNumberFormat="1" applyFont="1"/>
  </cellXfs>
  <cellStyles count="17">
    <cellStyle name="Comma 2" xfId="1" xr:uid="{06CA0DB2-32E2-4F5F-911D-DB7437F3E512}"/>
    <cellStyle name="Comma 2 2" xfId="2" xr:uid="{B2C0B410-2DFE-4F92-A032-984D787A6D05}"/>
    <cellStyle name="Comma 3" xfId="3" xr:uid="{AB3D29C2-C9D8-48C0-9E7F-415B777CC716}"/>
    <cellStyle name="Comma 4" xfId="4" xr:uid="{31AEFB71-176E-4E4D-ACE1-677C17EA9E4F}"/>
    <cellStyle name="Hyperlink_Weekly compendium - Template" xfId="5" xr:uid="{C47AE47E-1DB1-49BC-8823-9E6F63A5D129}"/>
    <cellStyle name="Normal" xfId="0" builtinId="0"/>
    <cellStyle name="Normal 2" xfId="6" xr:uid="{D35D6564-160F-4F75-BDBE-D64E9C1B2C55}"/>
    <cellStyle name="Normal 2 2" xfId="7" xr:uid="{8CDBAC99-B77B-43DA-B670-951B5AD6BC8A}"/>
    <cellStyle name="Normal 3" xfId="8" xr:uid="{2597FC5F-F44C-43C3-AF8F-E44A61CA4D26}"/>
    <cellStyle name="Normal 4" xfId="9" xr:uid="{161AF8F3-3D5E-4A8B-BD9E-A37CC28169A3}"/>
    <cellStyle name="Normal 5" xfId="10" xr:uid="{6064FDE0-002C-4DD2-90FA-637E7252BC26}"/>
    <cellStyle name="Normal_ENAM Database" xfId="11" xr:uid="{A3B8DD20-4597-43F8-AF53-935D2662B0B1}"/>
    <cellStyle name="Normal_Weekly database - Rating relative to sector - Template1_Weekly compendium - Template" xfId="12" xr:uid="{A150A04C-C556-485F-AC2B-322795D08977}"/>
    <cellStyle name="Normal_Weekly database - Rating relative to sector_ENAM Screener - Template" xfId="13" xr:uid="{661DCFAA-A09B-4300-9833-DB58ABAB7AD4}"/>
    <cellStyle name="Percent" xfId="14" builtinId="5"/>
    <cellStyle name="Percent 2" xfId="15" xr:uid="{C91AAF3D-1E4F-444C-8E45-9A933A8D4D95}"/>
    <cellStyle name="Percent 3" xfId="16" xr:uid="{4424B8AB-8BD5-4AB0-824B-C04E278214BC}"/>
  </cellStyles>
  <dxfs count="9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1" defaultTableStyle="TableStyleMedium2" defaultPivotStyle="PivotStyleLight16">
    <tableStyle name="Invisible" pivot="0" table="0" count="0" xr9:uid="{E9BFE9CD-941A-49CE-870D-8FCB9C01F20B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ECE9E9"/>
      <rgbColor rgb="00808000"/>
      <rgbColor rgb="00800080"/>
      <rgbColor rgb="00008080"/>
      <rgbColor rgb="00EAEAEA"/>
      <rgbColor rgb="00808080"/>
      <rgbColor rgb="009A9585"/>
      <rgbColor rgb="0096C8FA"/>
      <rgbColor rgb="000B579F"/>
      <rgbColor rgb="00F0BED2"/>
      <rgbColor rgb="00660066"/>
      <rgbColor rgb="00FF8080"/>
      <rgbColor rgb="000066CC"/>
      <rgbColor rgb="00B6A9A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5BB531"/>
      <rgbColor rgb="00FFCC00"/>
      <rgbColor rgb="00FF9900"/>
      <rgbColor rgb="00FF6600"/>
      <rgbColor rgb="00666699"/>
      <rgbColor rgb="00969696"/>
      <rgbColor rgb="00B6A9A9"/>
      <rgbColor rgb="00339966"/>
      <rgbColor rgb="00003300"/>
      <rgbColor rgb="00333300"/>
      <rgbColor rgb="00993300"/>
      <rgbColor rgb="00993366"/>
      <rgbColor rgb="00B02B58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eetMetadata" Target="metadata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microsoft.com/office/2017/06/relationships/rdRichValueTypes" Target="richData/rdRichValueTyp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123825</xdr:rowOff>
    </xdr:from>
    <xdr:to>
      <xdr:col>21</xdr:col>
      <xdr:colOff>504825</xdr:colOff>
      <xdr:row>23</xdr:row>
      <xdr:rowOff>104775</xdr:rowOff>
    </xdr:to>
    <xdr:grpSp>
      <xdr:nvGrpSpPr>
        <xdr:cNvPr id="259928" name="Group 1">
          <a:extLst>
            <a:ext uri="{FF2B5EF4-FFF2-40B4-BE49-F238E27FC236}">
              <a16:creationId xmlns:a16="http://schemas.microsoft.com/office/drawing/2014/main" id="{AC290604-415D-8BDE-A624-384F541568A3}"/>
            </a:ext>
          </a:extLst>
        </xdr:cNvPr>
        <xdr:cNvGrpSpPr>
          <a:grpSpLocks/>
        </xdr:cNvGrpSpPr>
      </xdr:nvGrpSpPr>
      <xdr:grpSpPr bwMode="auto">
        <a:xfrm>
          <a:off x="0" y="2736396"/>
          <a:ext cx="13363575" cy="1191986"/>
          <a:chOff x="66" y="239"/>
          <a:chExt cx="947" cy="112"/>
        </a:xfrm>
      </xdr:grpSpPr>
      <xdr:sp macro="" textlink="">
        <xdr:nvSpPr>
          <xdr:cNvPr id="259930" name="Line 2">
            <a:extLst>
              <a:ext uri="{FF2B5EF4-FFF2-40B4-BE49-F238E27FC236}">
                <a16:creationId xmlns:a16="http://schemas.microsoft.com/office/drawing/2014/main" id="{29489ED7-DB81-66AB-C8A0-4D32F82B0755}"/>
              </a:ext>
            </a:extLst>
          </xdr:cNvPr>
          <xdr:cNvSpPr>
            <a:spLocks noChangeShapeType="1"/>
          </xdr:cNvSpPr>
        </xdr:nvSpPr>
        <xdr:spPr bwMode="auto">
          <a:xfrm flipH="1">
            <a:off x="66" y="239"/>
            <a:ext cx="947" cy="0"/>
          </a:xfrm>
          <a:prstGeom prst="line">
            <a:avLst/>
          </a:prstGeom>
          <a:noFill/>
          <a:ln w="9525">
            <a:solidFill>
              <a:srgbClr val="5F5F8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9931" name="Line 3">
            <a:extLst>
              <a:ext uri="{FF2B5EF4-FFF2-40B4-BE49-F238E27FC236}">
                <a16:creationId xmlns:a16="http://schemas.microsoft.com/office/drawing/2014/main" id="{44AD83E2-7BD3-AB94-9DA3-B3C7A3A7D34C}"/>
              </a:ext>
            </a:extLst>
          </xdr:cNvPr>
          <xdr:cNvSpPr>
            <a:spLocks noChangeShapeType="1"/>
          </xdr:cNvSpPr>
        </xdr:nvSpPr>
        <xdr:spPr bwMode="auto">
          <a:xfrm flipH="1">
            <a:off x="66" y="351"/>
            <a:ext cx="947" cy="0"/>
          </a:xfrm>
          <a:prstGeom prst="line">
            <a:avLst/>
          </a:prstGeom>
          <a:noFill/>
          <a:ln w="9525">
            <a:solidFill>
              <a:srgbClr val="5F5F8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8</xdr:col>
      <xdr:colOff>0</xdr:colOff>
      <xdr:row>6</xdr:row>
      <xdr:rowOff>9525</xdr:rowOff>
    </xdr:from>
    <xdr:to>
      <xdr:col>15</xdr:col>
      <xdr:colOff>28575</xdr:colOff>
      <xdr:row>12</xdr:row>
      <xdr:rowOff>133350</xdr:rowOff>
    </xdr:to>
    <xdr:pic>
      <xdr:nvPicPr>
        <xdr:cNvPr id="259929" name="Picture 2">
          <a:extLst>
            <a:ext uri="{FF2B5EF4-FFF2-40B4-BE49-F238E27FC236}">
              <a16:creationId xmlns:a16="http://schemas.microsoft.com/office/drawing/2014/main" id="{BC303BD4-FE58-47A1-975C-F405AE662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81075"/>
          <a:ext cx="4295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33</xdr:col>
      <xdr:colOff>38100</xdr:colOff>
      <xdr:row>5</xdr:row>
      <xdr:rowOff>457200</xdr:rowOff>
    </xdr:to>
    <xdr:pic>
      <xdr:nvPicPr>
        <xdr:cNvPr id="243158" name="Picture 1">
          <a:extLst>
            <a:ext uri="{FF2B5EF4-FFF2-40B4-BE49-F238E27FC236}">
              <a16:creationId xmlns:a16="http://schemas.microsoft.com/office/drawing/2014/main" id="{2C030A4B-B7BB-AB53-D4AC-DC776C4E2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19050</xdr:colOff>
      <xdr:row>0</xdr:row>
      <xdr:rowOff>0</xdr:rowOff>
    </xdr:from>
    <xdr:to>
      <xdr:col>33</xdr:col>
      <xdr:colOff>28575</xdr:colOff>
      <xdr:row>4</xdr:row>
      <xdr:rowOff>457200</xdr:rowOff>
    </xdr:to>
    <xdr:pic>
      <xdr:nvPicPr>
        <xdr:cNvPr id="263376" name="Picture 1">
          <a:extLst>
            <a:ext uri="{FF2B5EF4-FFF2-40B4-BE49-F238E27FC236}">
              <a16:creationId xmlns:a16="http://schemas.microsoft.com/office/drawing/2014/main" id="{7A35032A-AC21-C0CC-692D-188629408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295275</xdr:colOff>
      <xdr:row>0</xdr:row>
      <xdr:rowOff>0</xdr:rowOff>
    </xdr:from>
    <xdr:to>
      <xdr:col>38</xdr:col>
      <xdr:colOff>28575</xdr:colOff>
      <xdr:row>4</xdr:row>
      <xdr:rowOff>457200</xdr:rowOff>
    </xdr:to>
    <xdr:pic>
      <xdr:nvPicPr>
        <xdr:cNvPr id="244182" name="Picture 1">
          <a:extLst>
            <a:ext uri="{FF2B5EF4-FFF2-40B4-BE49-F238E27FC236}">
              <a16:creationId xmlns:a16="http://schemas.microsoft.com/office/drawing/2014/main" id="{C8A0BF64-ED25-0C42-A78A-F9F149B9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45206" name="Picture 1">
          <a:extLst>
            <a:ext uri="{FF2B5EF4-FFF2-40B4-BE49-F238E27FC236}">
              <a16:creationId xmlns:a16="http://schemas.microsoft.com/office/drawing/2014/main" id="{C122BE74-4AAB-AB9E-4B94-FD288CCF1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1</xdr:row>
      <xdr:rowOff>0</xdr:rowOff>
    </xdr:from>
    <xdr:to>
      <xdr:col>33</xdr:col>
      <xdr:colOff>114300</xdr:colOff>
      <xdr:row>5</xdr:row>
      <xdr:rowOff>457200</xdr:rowOff>
    </xdr:to>
    <xdr:pic>
      <xdr:nvPicPr>
        <xdr:cNvPr id="255199" name="Picture 1">
          <a:extLst>
            <a:ext uri="{FF2B5EF4-FFF2-40B4-BE49-F238E27FC236}">
              <a16:creationId xmlns:a16="http://schemas.microsoft.com/office/drawing/2014/main" id="{2814CD95-55AA-999E-B1A6-79146ACA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333375</xdr:colOff>
      <xdr:row>1</xdr:row>
      <xdr:rowOff>0</xdr:rowOff>
    </xdr:from>
    <xdr:to>
      <xdr:col>33</xdr:col>
      <xdr:colOff>114300</xdr:colOff>
      <xdr:row>5</xdr:row>
      <xdr:rowOff>457200</xdr:rowOff>
    </xdr:to>
    <xdr:pic>
      <xdr:nvPicPr>
        <xdr:cNvPr id="256223" name="Picture 1">
          <a:extLst>
            <a:ext uri="{FF2B5EF4-FFF2-40B4-BE49-F238E27FC236}">
              <a16:creationId xmlns:a16="http://schemas.microsoft.com/office/drawing/2014/main" id="{787E16BF-B7D0-4B3C-7F7C-17F900A1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257175</xdr:colOff>
      <xdr:row>5</xdr:row>
      <xdr:rowOff>495300</xdr:rowOff>
    </xdr:to>
    <xdr:pic>
      <xdr:nvPicPr>
        <xdr:cNvPr id="252169" name="Picture 1">
          <a:extLst>
            <a:ext uri="{FF2B5EF4-FFF2-40B4-BE49-F238E27FC236}">
              <a16:creationId xmlns:a16="http://schemas.microsoft.com/office/drawing/2014/main" id="{DB785C82-B459-D840-2691-5D70445C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323850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58269" name="Picture 1">
          <a:extLst>
            <a:ext uri="{FF2B5EF4-FFF2-40B4-BE49-F238E27FC236}">
              <a16:creationId xmlns:a16="http://schemas.microsoft.com/office/drawing/2014/main" id="{91D28FDA-3FDC-8601-6E61-62E20451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0</xdr:row>
      <xdr:rowOff>0</xdr:rowOff>
    </xdr:from>
    <xdr:to>
      <xdr:col>33</xdr:col>
      <xdr:colOff>114300</xdr:colOff>
      <xdr:row>5</xdr:row>
      <xdr:rowOff>457200</xdr:rowOff>
    </xdr:to>
    <xdr:pic>
      <xdr:nvPicPr>
        <xdr:cNvPr id="264396" name="Picture 1">
          <a:extLst>
            <a:ext uri="{FF2B5EF4-FFF2-40B4-BE49-F238E27FC236}">
              <a16:creationId xmlns:a16="http://schemas.microsoft.com/office/drawing/2014/main" id="{C4E35332-A090-43B2-A65F-2C45296B2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142875</xdr:colOff>
      <xdr:row>4</xdr:row>
      <xdr:rowOff>0</xdr:rowOff>
    </xdr:from>
    <xdr:to>
      <xdr:col>70</xdr:col>
      <xdr:colOff>9525</xdr:colOff>
      <xdr:row>4</xdr:row>
      <xdr:rowOff>457200</xdr:rowOff>
    </xdr:to>
    <xdr:pic>
      <xdr:nvPicPr>
        <xdr:cNvPr id="265418" name="Picture 1">
          <a:extLst>
            <a:ext uri="{FF2B5EF4-FFF2-40B4-BE49-F238E27FC236}">
              <a16:creationId xmlns:a16="http://schemas.microsoft.com/office/drawing/2014/main" id="{892A23B1-A5D3-F898-DC06-0A81D341C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59055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219075</xdr:colOff>
      <xdr:row>1</xdr:row>
      <xdr:rowOff>9525</xdr:rowOff>
    </xdr:from>
    <xdr:to>
      <xdr:col>28</xdr:col>
      <xdr:colOff>47625</xdr:colOff>
      <xdr:row>2</xdr:row>
      <xdr:rowOff>342900</xdr:rowOff>
    </xdr:to>
    <xdr:pic>
      <xdr:nvPicPr>
        <xdr:cNvPr id="273583" name="Picture 1">
          <a:extLst>
            <a:ext uri="{FF2B5EF4-FFF2-40B4-BE49-F238E27FC236}">
              <a16:creationId xmlns:a16="http://schemas.microsoft.com/office/drawing/2014/main" id="{254DC13F-BDE0-94BE-5A9E-30DF64A4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3450" y="9525"/>
          <a:ext cx="1733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38100</xdr:colOff>
      <xdr:row>4</xdr:row>
      <xdr:rowOff>28575</xdr:rowOff>
    </xdr:from>
    <xdr:to>
      <xdr:col>45</xdr:col>
      <xdr:colOff>247650</xdr:colOff>
      <xdr:row>5</xdr:row>
      <xdr:rowOff>333375</xdr:rowOff>
    </xdr:to>
    <xdr:pic>
      <xdr:nvPicPr>
        <xdr:cNvPr id="246288" name="Picture 1">
          <a:extLst>
            <a:ext uri="{FF2B5EF4-FFF2-40B4-BE49-F238E27FC236}">
              <a16:creationId xmlns:a16="http://schemas.microsoft.com/office/drawing/2014/main" id="{C84E408E-1AD8-BE55-DA59-E5939569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590550"/>
          <a:ext cx="2295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276225</xdr:colOff>
      <xdr:row>0</xdr:row>
      <xdr:rowOff>0</xdr:rowOff>
    </xdr:from>
    <xdr:to>
      <xdr:col>32</xdr:col>
      <xdr:colOff>257175</xdr:colOff>
      <xdr:row>5</xdr:row>
      <xdr:rowOff>457200</xdr:rowOff>
    </xdr:to>
    <xdr:pic>
      <xdr:nvPicPr>
        <xdr:cNvPr id="266440" name="Picture 1">
          <a:extLst>
            <a:ext uri="{FF2B5EF4-FFF2-40B4-BE49-F238E27FC236}">
              <a16:creationId xmlns:a16="http://schemas.microsoft.com/office/drawing/2014/main" id="{852A319C-BDBD-B883-C2BF-27B01FFC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142875</xdr:colOff>
      <xdr:row>5</xdr:row>
      <xdr:rowOff>457200</xdr:rowOff>
    </xdr:to>
    <xdr:pic>
      <xdr:nvPicPr>
        <xdr:cNvPr id="267463" name="Picture 1">
          <a:extLst>
            <a:ext uri="{FF2B5EF4-FFF2-40B4-BE49-F238E27FC236}">
              <a16:creationId xmlns:a16="http://schemas.microsoft.com/office/drawing/2014/main" id="{57AB0587-0D61-2715-2C92-518F072B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142875</xdr:colOff>
      <xdr:row>5</xdr:row>
      <xdr:rowOff>457200</xdr:rowOff>
    </xdr:to>
    <xdr:pic>
      <xdr:nvPicPr>
        <xdr:cNvPr id="225906" name="Picture 1">
          <a:extLst>
            <a:ext uri="{FF2B5EF4-FFF2-40B4-BE49-F238E27FC236}">
              <a16:creationId xmlns:a16="http://schemas.microsoft.com/office/drawing/2014/main" id="{7C7BE47A-D697-BB97-0DF7-A6BAB12D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323850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68484" name="Picture 1">
          <a:extLst>
            <a:ext uri="{FF2B5EF4-FFF2-40B4-BE49-F238E27FC236}">
              <a16:creationId xmlns:a16="http://schemas.microsoft.com/office/drawing/2014/main" id="{B8397FF1-E367-B2E1-4601-C0E856DE8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33</xdr:col>
      <xdr:colOff>38100</xdr:colOff>
      <xdr:row>5</xdr:row>
      <xdr:rowOff>457200</xdr:rowOff>
    </xdr:to>
    <xdr:pic>
      <xdr:nvPicPr>
        <xdr:cNvPr id="274534" name="Picture 1">
          <a:extLst>
            <a:ext uri="{FF2B5EF4-FFF2-40B4-BE49-F238E27FC236}">
              <a16:creationId xmlns:a16="http://schemas.microsoft.com/office/drawing/2014/main" id="{615C1873-BB61-743F-81D0-2B472BB62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123825</xdr:colOff>
      <xdr:row>5</xdr:row>
      <xdr:rowOff>0</xdr:rowOff>
    </xdr:from>
    <xdr:to>
      <xdr:col>45</xdr:col>
      <xdr:colOff>504825</xdr:colOff>
      <xdr:row>6</xdr:row>
      <xdr:rowOff>47625</xdr:rowOff>
    </xdr:to>
    <xdr:pic>
      <xdr:nvPicPr>
        <xdr:cNvPr id="262354" name="Picture 1">
          <a:extLst>
            <a:ext uri="{FF2B5EF4-FFF2-40B4-BE49-F238E27FC236}">
              <a16:creationId xmlns:a16="http://schemas.microsoft.com/office/drawing/2014/main" id="{413E5524-BBC3-1EC6-F5CB-038F3F4F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133350"/>
          <a:ext cx="1724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323850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47254" name="Picture 1">
          <a:extLst>
            <a:ext uri="{FF2B5EF4-FFF2-40B4-BE49-F238E27FC236}">
              <a16:creationId xmlns:a16="http://schemas.microsoft.com/office/drawing/2014/main" id="{92B984B7-0F08-1EBC-EE89-40982887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333375</xdr:colOff>
      <xdr:row>1</xdr:row>
      <xdr:rowOff>0</xdr:rowOff>
    </xdr:from>
    <xdr:to>
      <xdr:col>32</xdr:col>
      <xdr:colOff>257175</xdr:colOff>
      <xdr:row>5</xdr:row>
      <xdr:rowOff>495300</xdr:rowOff>
    </xdr:to>
    <xdr:pic>
      <xdr:nvPicPr>
        <xdr:cNvPr id="269504" name="Picture 1">
          <a:extLst>
            <a:ext uri="{FF2B5EF4-FFF2-40B4-BE49-F238E27FC236}">
              <a16:creationId xmlns:a16="http://schemas.microsoft.com/office/drawing/2014/main" id="{8C9419B9-FB78-E391-58A9-D9A64AAC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285750</xdr:colOff>
      <xdr:row>1</xdr:row>
      <xdr:rowOff>0</xdr:rowOff>
    </xdr:from>
    <xdr:to>
      <xdr:col>33</xdr:col>
      <xdr:colOff>114300</xdr:colOff>
      <xdr:row>5</xdr:row>
      <xdr:rowOff>495300</xdr:rowOff>
    </xdr:to>
    <xdr:pic>
      <xdr:nvPicPr>
        <xdr:cNvPr id="248278" name="Picture 1">
          <a:extLst>
            <a:ext uri="{FF2B5EF4-FFF2-40B4-BE49-F238E27FC236}">
              <a16:creationId xmlns:a16="http://schemas.microsoft.com/office/drawing/2014/main" id="{97B579F1-9541-EAC3-E2B5-5895BBAB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285750</xdr:colOff>
      <xdr:row>0</xdr:row>
      <xdr:rowOff>0</xdr:rowOff>
    </xdr:from>
    <xdr:to>
      <xdr:col>33</xdr:col>
      <xdr:colOff>123825</xdr:colOff>
      <xdr:row>5</xdr:row>
      <xdr:rowOff>457200</xdr:rowOff>
    </xdr:to>
    <xdr:pic>
      <xdr:nvPicPr>
        <xdr:cNvPr id="257245" name="Picture 4">
          <a:extLst>
            <a:ext uri="{FF2B5EF4-FFF2-40B4-BE49-F238E27FC236}">
              <a16:creationId xmlns:a16="http://schemas.microsoft.com/office/drawing/2014/main" id="{645598CF-9FFD-2468-4591-72875AC7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304800</xdr:colOff>
      <xdr:row>1</xdr:row>
      <xdr:rowOff>0</xdr:rowOff>
    </xdr:from>
    <xdr:to>
      <xdr:col>32</xdr:col>
      <xdr:colOff>228600</xdr:colOff>
      <xdr:row>5</xdr:row>
      <xdr:rowOff>495300</xdr:rowOff>
    </xdr:to>
    <xdr:pic>
      <xdr:nvPicPr>
        <xdr:cNvPr id="249302" name="Picture 1">
          <a:extLst>
            <a:ext uri="{FF2B5EF4-FFF2-40B4-BE49-F238E27FC236}">
              <a16:creationId xmlns:a16="http://schemas.microsoft.com/office/drawing/2014/main" id="{FA914654-E30D-3FE1-782E-8143F355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1</xdr:row>
      <xdr:rowOff>0</xdr:rowOff>
    </xdr:from>
    <xdr:to>
      <xdr:col>33</xdr:col>
      <xdr:colOff>114300</xdr:colOff>
      <xdr:row>5</xdr:row>
      <xdr:rowOff>495300</xdr:rowOff>
    </xdr:to>
    <xdr:pic>
      <xdr:nvPicPr>
        <xdr:cNvPr id="250326" name="Picture 3">
          <a:extLst>
            <a:ext uri="{FF2B5EF4-FFF2-40B4-BE49-F238E27FC236}">
              <a16:creationId xmlns:a16="http://schemas.microsoft.com/office/drawing/2014/main" id="{3C50D516-A7D1-F66E-9B9F-8DD310E7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61925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257175</xdr:colOff>
      <xdr:row>0</xdr:row>
      <xdr:rowOff>0</xdr:rowOff>
    </xdr:from>
    <xdr:to>
      <xdr:col>33</xdr:col>
      <xdr:colOff>114300</xdr:colOff>
      <xdr:row>5</xdr:row>
      <xdr:rowOff>495300</xdr:rowOff>
    </xdr:to>
    <xdr:pic>
      <xdr:nvPicPr>
        <xdr:cNvPr id="251350" name="Picture 1">
          <a:extLst>
            <a:ext uri="{FF2B5EF4-FFF2-40B4-BE49-F238E27FC236}">
              <a16:creationId xmlns:a16="http://schemas.microsoft.com/office/drawing/2014/main" id="{AE804F20-7F7D-0DB0-4BD0-D657F957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381000</xdr:colOff>
      <xdr:row>0</xdr:row>
      <xdr:rowOff>0</xdr:rowOff>
    </xdr:from>
    <xdr:to>
      <xdr:col>32</xdr:col>
      <xdr:colOff>257175</xdr:colOff>
      <xdr:row>5</xdr:row>
      <xdr:rowOff>495300</xdr:rowOff>
    </xdr:to>
    <xdr:pic>
      <xdr:nvPicPr>
        <xdr:cNvPr id="270528" name="Picture 1">
          <a:extLst>
            <a:ext uri="{FF2B5EF4-FFF2-40B4-BE49-F238E27FC236}">
              <a16:creationId xmlns:a16="http://schemas.microsoft.com/office/drawing/2014/main" id="{2BC97C63-1253-16CA-E369-523300BFF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0</xdr:rowOff>
    </xdr:from>
    <xdr:to>
      <xdr:col>33</xdr:col>
      <xdr:colOff>57150</xdr:colOff>
      <xdr:row>5</xdr:row>
      <xdr:rowOff>495300</xdr:rowOff>
    </xdr:to>
    <xdr:pic>
      <xdr:nvPicPr>
        <xdr:cNvPr id="275468" name="Picture 1">
          <a:extLst>
            <a:ext uri="{FF2B5EF4-FFF2-40B4-BE49-F238E27FC236}">
              <a16:creationId xmlns:a16="http://schemas.microsoft.com/office/drawing/2014/main" id="{94ABD85E-F2A5-225F-CA3A-366A4DCD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0</xdr:rowOff>
    </xdr:from>
    <xdr:to>
      <xdr:col>33</xdr:col>
      <xdr:colOff>171450</xdr:colOff>
      <xdr:row>5</xdr:row>
      <xdr:rowOff>495300</xdr:rowOff>
    </xdr:to>
    <xdr:pic>
      <xdr:nvPicPr>
        <xdr:cNvPr id="271547" name="Picture 1">
          <a:extLst>
            <a:ext uri="{FF2B5EF4-FFF2-40B4-BE49-F238E27FC236}">
              <a16:creationId xmlns:a16="http://schemas.microsoft.com/office/drawing/2014/main" id="{573CFC47-DA09-CDBA-B853-EE2B81B4D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104775</xdr:colOff>
      <xdr:row>0</xdr:row>
      <xdr:rowOff>0</xdr:rowOff>
    </xdr:from>
    <xdr:to>
      <xdr:col>33</xdr:col>
      <xdr:colOff>133350</xdr:colOff>
      <xdr:row>5</xdr:row>
      <xdr:rowOff>495300</xdr:rowOff>
    </xdr:to>
    <xdr:pic>
      <xdr:nvPicPr>
        <xdr:cNvPr id="272565" name="Picture 1">
          <a:extLst>
            <a:ext uri="{FF2B5EF4-FFF2-40B4-BE49-F238E27FC236}">
              <a16:creationId xmlns:a16="http://schemas.microsoft.com/office/drawing/2014/main" id="{798E9800-450C-F7E3-4DBA-433EE8306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0</xdr:row>
      <xdr:rowOff>0</xdr:rowOff>
    </xdr:from>
    <xdr:to>
      <xdr:col>33</xdr:col>
      <xdr:colOff>123825</xdr:colOff>
      <xdr:row>5</xdr:row>
      <xdr:rowOff>457200</xdr:rowOff>
    </xdr:to>
    <xdr:pic>
      <xdr:nvPicPr>
        <xdr:cNvPr id="241110" name="Picture 1">
          <a:extLst>
            <a:ext uri="{FF2B5EF4-FFF2-40B4-BE49-F238E27FC236}">
              <a16:creationId xmlns:a16="http://schemas.microsoft.com/office/drawing/2014/main" id="{CA5A5900-D995-2A14-118C-992982A8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276225</xdr:colOff>
      <xdr:row>0</xdr:row>
      <xdr:rowOff>0</xdr:rowOff>
    </xdr:from>
    <xdr:to>
      <xdr:col>32</xdr:col>
      <xdr:colOff>266700</xdr:colOff>
      <xdr:row>5</xdr:row>
      <xdr:rowOff>457200</xdr:rowOff>
    </xdr:to>
    <xdr:pic>
      <xdr:nvPicPr>
        <xdr:cNvPr id="253166" name="Picture 1">
          <a:extLst>
            <a:ext uri="{FF2B5EF4-FFF2-40B4-BE49-F238E27FC236}">
              <a16:creationId xmlns:a16="http://schemas.microsoft.com/office/drawing/2014/main" id="{F39CC1FB-8B9B-5EE0-D274-B28D6DBC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6775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0</xdr:row>
      <xdr:rowOff>0</xdr:rowOff>
    </xdr:from>
    <xdr:to>
      <xdr:col>33</xdr:col>
      <xdr:colOff>123825</xdr:colOff>
      <xdr:row>5</xdr:row>
      <xdr:rowOff>457200</xdr:rowOff>
    </xdr:to>
    <xdr:pic>
      <xdr:nvPicPr>
        <xdr:cNvPr id="254190" name="Picture 1">
          <a:extLst>
            <a:ext uri="{FF2B5EF4-FFF2-40B4-BE49-F238E27FC236}">
              <a16:creationId xmlns:a16="http://schemas.microsoft.com/office/drawing/2014/main" id="{C848221F-6AB6-2D00-D269-4E62FA54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257175</xdr:colOff>
      <xdr:row>4</xdr:row>
      <xdr:rowOff>0</xdr:rowOff>
    </xdr:from>
    <xdr:to>
      <xdr:col>70</xdr:col>
      <xdr:colOff>66675</xdr:colOff>
      <xdr:row>4</xdr:row>
      <xdr:rowOff>457200</xdr:rowOff>
    </xdr:to>
    <xdr:pic>
      <xdr:nvPicPr>
        <xdr:cNvPr id="242134" name="Picture 1">
          <a:extLst>
            <a:ext uri="{FF2B5EF4-FFF2-40B4-BE49-F238E27FC236}">
              <a16:creationId xmlns:a16="http://schemas.microsoft.com/office/drawing/2014/main" id="{1AA8D52E-59C2-4FEC-D975-A8FE205C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0</xdr:row>
      <xdr:rowOff>0</xdr:rowOff>
    </xdr:from>
    <xdr:to>
      <xdr:col>37</xdr:col>
      <xdr:colOff>47625</xdr:colOff>
      <xdr:row>5</xdr:row>
      <xdr:rowOff>9525</xdr:rowOff>
    </xdr:to>
    <xdr:pic>
      <xdr:nvPicPr>
        <xdr:cNvPr id="260307" name="Picture 1">
          <a:extLst>
            <a:ext uri="{FF2B5EF4-FFF2-40B4-BE49-F238E27FC236}">
              <a16:creationId xmlns:a16="http://schemas.microsoft.com/office/drawing/2014/main" id="{1177B789-9214-9B7C-7E4D-8E4C7B40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1724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276225</xdr:colOff>
      <xdr:row>0</xdr:row>
      <xdr:rowOff>0</xdr:rowOff>
    </xdr:from>
    <xdr:to>
      <xdr:col>37</xdr:col>
      <xdr:colOff>66675</xdr:colOff>
      <xdr:row>4</xdr:row>
      <xdr:rowOff>457200</xdr:rowOff>
    </xdr:to>
    <xdr:pic>
      <xdr:nvPicPr>
        <xdr:cNvPr id="261330" name="Picture 1">
          <a:extLst>
            <a:ext uri="{FF2B5EF4-FFF2-40B4-BE49-F238E27FC236}">
              <a16:creationId xmlns:a16="http://schemas.microsoft.com/office/drawing/2014/main" id="{85A06ACB-0F64-9EE2-CC17-3AEEE247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propagated" t="b"/>
  </s>
</rvStructures>
</file>

<file path=xl/theme/theme1.xml><?xml version="1.0" encoding="utf-8"?>
<a:theme xmlns:a="http://schemas.openxmlformats.org/drawingml/2006/main" name="Office Theme">
  <a:themeElements>
    <a:clrScheme name="Axis Capital">
      <a:dk1>
        <a:srgbClr val="000000"/>
      </a:dk1>
      <a:lt1>
        <a:srgbClr val="FFFFFF"/>
      </a:lt1>
      <a:dk2>
        <a:srgbClr val="BEDCD7"/>
      </a:dk2>
      <a:lt2>
        <a:srgbClr val="808080"/>
      </a:lt2>
      <a:accent1>
        <a:srgbClr val="B02B58"/>
      </a:accent1>
      <a:accent2>
        <a:srgbClr val="96C8FA"/>
      </a:accent2>
      <a:accent3>
        <a:srgbClr val="9A9585"/>
      </a:accent3>
      <a:accent4>
        <a:srgbClr val="0B579F"/>
      </a:accent4>
      <a:accent5>
        <a:srgbClr val="ECE9E9"/>
      </a:accent5>
      <a:accent6>
        <a:srgbClr val="BECCC7"/>
      </a:accent6>
      <a:hlink>
        <a:srgbClr val="9A9585"/>
      </a:hlink>
      <a:folHlink>
        <a:srgbClr val="0B579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F746-9C0E-4D0F-BDC8-49876AB78791}">
  <sheetPr codeName="Sheet1">
    <pageSetUpPr autoPageBreaks="0"/>
  </sheetPr>
  <dimension ref="A1:W34"/>
  <sheetViews>
    <sheetView view="pageBreakPreview" topLeftCell="A2" zoomScale="70" zoomScaleNormal="70" zoomScaleSheetLayoutView="70" workbookViewId="0">
      <selection activeCell="K27" sqref="K27"/>
    </sheetView>
  </sheetViews>
  <sheetFormatPr defaultRowHeight="12.75" x14ac:dyDescent="0.2"/>
  <cols>
    <col min="1" max="14" width="9.140625" style="2"/>
    <col min="15" max="15" width="9.140625" style="4"/>
    <col min="16" max="16384" width="9.140625" style="2"/>
  </cols>
  <sheetData>
    <row r="1" spans="15:23" x14ac:dyDescent="0.2">
      <c r="O1" s="1"/>
      <c r="W1" s="3"/>
    </row>
    <row r="2" spans="15:23" x14ac:dyDescent="0.2">
      <c r="W2" s="3"/>
    </row>
    <row r="19" spans="1:23" ht="13.7" customHeight="1" x14ac:dyDescent="0.2">
      <c r="A19" s="496" t="s">
        <v>134</v>
      </c>
      <c r="B19" s="496"/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6"/>
      <c r="Q19" s="496"/>
      <c r="R19" s="496"/>
      <c r="S19" s="496"/>
      <c r="T19" s="496"/>
      <c r="U19" s="496"/>
      <c r="V19" s="496"/>
      <c r="W19" s="496"/>
    </row>
    <row r="20" spans="1:23" ht="13.7" customHeight="1" x14ac:dyDescent="0.2">
      <c r="A20" s="496"/>
      <c r="B20" s="496"/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  <c r="S20" s="496"/>
      <c r="T20" s="496"/>
      <c r="U20" s="496"/>
      <c r="V20" s="496"/>
      <c r="W20" s="496"/>
    </row>
    <row r="21" spans="1:23" ht="13.7" customHeight="1" x14ac:dyDescent="0.2">
      <c r="A21" s="496"/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6"/>
      <c r="R21" s="496"/>
      <c r="S21" s="496"/>
      <c r="T21" s="496"/>
      <c r="U21" s="496"/>
      <c r="V21" s="496"/>
      <c r="W21" s="496"/>
    </row>
    <row r="22" spans="1:23" ht="13.7" customHeight="1" x14ac:dyDescent="0.2">
      <c r="A22" s="496"/>
      <c r="B22" s="496"/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6"/>
    </row>
    <row r="23" spans="1:23" ht="13.7" customHeight="1" x14ac:dyDescent="0.2">
      <c r="A23" s="496"/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96"/>
      <c r="Q23" s="496"/>
      <c r="R23" s="496"/>
      <c r="S23" s="496"/>
      <c r="T23" s="496"/>
      <c r="U23" s="496"/>
      <c r="V23" s="496"/>
      <c r="W23" s="496"/>
    </row>
    <row r="25" spans="1:23" ht="17.649999999999999" customHeight="1" x14ac:dyDescent="0.2">
      <c r="I25" s="497" t="s">
        <v>525</v>
      </c>
      <c r="J25" s="497"/>
      <c r="K25" s="497"/>
      <c r="L25" s="497"/>
      <c r="M25" s="497"/>
    </row>
    <row r="26" spans="1:23" x14ac:dyDescent="0.2">
      <c r="K26" s="5" t="s">
        <v>36</v>
      </c>
    </row>
    <row r="27" spans="1:23" ht="15" customHeight="1" x14ac:dyDescent="0.2">
      <c r="K27" s="6"/>
    </row>
    <row r="34" spans="11:17" x14ac:dyDescent="0.2">
      <c r="K34" s="2" t="s">
        <v>135</v>
      </c>
      <c r="Q34" s="2" t="s">
        <v>135</v>
      </c>
    </row>
  </sheetData>
  <mergeCells count="2">
    <mergeCell ref="A19:W23"/>
    <mergeCell ref="I25:M25"/>
  </mergeCells>
  <phoneticPr fontId="0" type="noConversion"/>
  <pageMargins left="0" right="0" top="0.5" bottom="0.4" header="0.5" footer="0.5"/>
  <pageSetup paperSize="9" scale="7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18B3-2C7D-4CD1-A17A-2D805EF60517}">
  <sheetPr codeName="Sheet10">
    <pageSetUpPr autoPageBreaks="0" fitToPage="1"/>
  </sheetPr>
  <dimension ref="A1:AG108"/>
  <sheetViews>
    <sheetView showGridLines="0" zoomScaleNormal="100" zoomScaleSheetLayoutView="100" workbookViewId="0">
      <pane xSplit="4" ySplit="8" topLeftCell="E56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L104" sqref="L104"/>
    </sheetView>
  </sheetViews>
  <sheetFormatPr defaultRowHeight="12.75" x14ac:dyDescent="0.2"/>
  <cols>
    <col min="1" max="1" width="2.7109375" style="293" hidden="1" customWidth="1"/>
    <col min="2" max="2" width="2.7109375" style="9" hidden="1" customWidth="1"/>
    <col min="3" max="3" width="16.425781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8.7109375" style="9" customWidth="1"/>
    <col min="34" max="16384" width="9.140625" style="9"/>
  </cols>
  <sheetData>
    <row r="1" spans="1:33" s="7" customFormat="1" ht="3.4" customHeight="1" x14ac:dyDescent="0.2">
      <c r="A1" s="292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353</v>
      </c>
      <c r="H6" s="12"/>
      <c r="I6" s="12"/>
      <c r="J6" s="12"/>
      <c r="K6" s="12"/>
      <c r="L6" s="12"/>
      <c r="M6" s="12"/>
      <c r="N6" s="12"/>
      <c r="P6" s="501"/>
      <c r="Q6" s="501"/>
      <c r="R6" s="501"/>
      <c r="S6" s="501"/>
      <c r="T6" s="501"/>
    </row>
    <row r="7" spans="1:33" s="13" customFormat="1" ht="12" x14ac:dyDescent="0.2">
      <c r="A7" s="294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295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492</v>
      </c>
    </row>
    <row r="9" spans="1:33" s="45" customFormat="1" ht="10.5" x14ac:dyDescent="0.15">
      <c r="A9" s="119">
        <v>1</v>
      </c>
      <c r="B9" s="29">
        <v>25</v>
      </c>
      <c r="C9" s="30" t="str">
        <f>VLOOKUP($A9,'All cos summary'!$A$75:$B$92,2,FALSE)</f>
        <v>SRF IB Equity</v>
      </c>
      <c r="D9" s="63" t="s">
        <v>579</v>
      </c>
      <c r="E9" s="64">
        <v>2416.1</v>
      </c>
      <c r="F9" s="65">
        <v>7687.3506110932203</v>
      </c>
      <c r="G9" s="33" t="s">
        <v>459</v>
      </c>
      <c r="H9" s="66">
        <v>146930.70000000001</v>
      </c>
      <c r="I9" s="66">
        <v>27184.400000000009</v>
      </c>
      <c r="J9" s="66">
        <v>12507.800000000007</v>
      </c>
      <c r="K9" s="66">
        <v>12507.800000000007</v>
      </c>
      <c r="L9" s="67">
        <f>IF(ISERROR(K9/$H9*100),"- ",(K9/$H9*100))</f>
        <v>8.5127206227153369</v>
      </c>
      <c r="M9" s="67">
        <f>IF(ISERROR(I9/$H9*100),"- ",(I9/$H9*100))</f>
        <v>18.501511256667264</v>
      </c>
      <c r="N9" s="67">
        <v>42.19620808312532</v>
      </c>
      <c r="O9" s="67">
        <v>42.19620808312532</v>
      </c>
      <c r="P9" s="68" t="s">
        <v>50</v>
      </c>
      <c r="Q9" s="66">
        <v>11.40872202246076</v>
      </c>
      <c r="R9" s="69">
        <v>10.377669235128332</v>
      </c>
      <c r="S9" s="66">
        <v>0</v>
      </c>
      <c r="T9" s="70">
        <f>IF(O9&lt;0,"- ",IF(ISERROR(($E9-S9)/O9),"- ",(($E9-S9)/O9)))</f>
        <v>57.258699531492312</v>
      </c>
      <c r="U9" s="66">
        <v>35829.599999999991</v>
      </c>
      <c r="V9" s="66">
        <v>0</v>
      </c>
      <c r="W9" s="66">
        <v>716192.01968249993</v>
      </c>
      <c r="X9" s="70">
        <f>IF(I9&lt;0,"- ",IF(ISERROR((U9+V9+W9)/I9),"- ",(U9+V9+W9)/I9))</f>
        <v>27.663719621639604</v>
      </c>
      <c r="Y9" s="70">
        <f>IF(ISERROR(W9/H9),"- ",(W9/H9))</f>
        <v>4.8743524646823291</v>
      </c>
      <c r="Z9" s="66">
        <v>425.95641319748995</v>
      </c>
      <c r="AA9" s="71">
        <f>IF(Z9&lt;0,"- ",IF(ISERROR(($E9/Z9)),"- ",(($E9/Z9))))</f>
        <v>5.6721766010359422</v>
      </c>
      <c r="AB9" s="66">
        <v>7.2002563929559411</v>
      </c>
      <c r="AC9" s="72">
        <f>IF(ISERROR(AB9/$E9*100),"- ",(AB9/$E9*100))</f>
        <v>0.29801152241032824</v>
      </c>
      <c r="AD9" s="73">
        <v>17.063752218615576</v>
      </c>
      <c r="AE9" s="66">
        <v>2974.4</v>
      </c>
      <c r="AF9" s="74">
        <v>0.29727668944734786</v>
      </c>
      <c r="AG9" s="74">
        <v>1.3180206294786709</v>
      </c>
    </row>
    <row r="10" spans="1:33" s="45" customFormat="1" ht="10.5" x14ac:dyDescent="0.15">
      <c r="A10" s="120"/>
      <c r="B10" s="29">
        <v>26</v>
      </c>
      <c r="C10" s="30" t="str">
        <f>C9</f>
        <v>SRF IB Equity</v>
      </c>
      <c r="D10" s="47" t="s">
        <v>862</v>
      </c>
      <c r="E10" s="48"/>
      <c r="F10" s="32"/>
      <c r="G10" s="33" t="s">
        <v>311</v>
      </c>
      <c r="H10" s="34">
        <v>159785.10200000004</v>
      </c>
      <c r="I10" s="34">
        <v>35084.141339603113</v>
      </c>
      <c r="J10" s="34">
        <v>19023.999288132261</v>
      </c>
      <c r="K10" s="34">
        <v>19023.999288132261</v>
      </c>
      <c r="L10" s="35">
        <f>IF(ISERROR(K10/$H10*100),"- ",(K10/$H10*100))</f>
        <v>11.905990639936041</v>
      </c>
      <c r="M10" s="35">
        <f>IF(ISERROR(I10/$H10*100),"- ",(I10/$H10*100))</f>
        <v>21.957079164741593</v>
      </c>
      <c r="N10" s="35">
        <v>64.179202780285607</v>
      </c>
      <c r="O10" s="35">
        <v>64.179202780285607</v>
      </c>
      <c r="P10" s="42">
        <f>IF(AND(O10&lt;0,O9&lt;0),"NA",IF(AND(O10&gt;0,O9&lt;0),"LP",IF(AND(O10&lt;0,O9&gt;0),"PL",((O10/O9-1)*100))))</f>
        <v>52.097085723566479</v>
      </c>
      <c r="Q10" s="34">
        <v>14.363777137110102</v>
      </c>
      <c r="R10" s="37">
        <v>14.142880006840159</v>
      </c>
      <c r="S10" s="34">
        <v>0</v>
      </c>
      <c r="T10" s="38">
        <f>IF(O10&lt;0,"- ",IF(ISERROR(($E9-S10)/O10),"- ",(($E9-S10)/O10)))</f>
        <v>37.646151639985327</v>
      </c>
      <c r="U10" s="34">
        <v>34164.104167421552</v>
      </c>
      <c r="V10" s="34">
        <v>0</v>
      </c>
      <c r="W10" s="34">
        <v>716192.01968249993</v>
      </c>
      <c r="X10" s="38">
        <f>IF(I10&lt;0,"- ",IF(ISERROR((U10+V10+W10)/I10),"- ",(U10+V10+W10)/I10))</f>
        <v>21.38733043476018</v>
      </c>
      <c r="Y10" s="39">
        <f>IF(ISERROR(W10/H10),"- ",(W10/H10))</f>
        <v>4.482220249059889</v>
      </c>
      <c r="Z10" s="34">
        <v>481.62680534421509</v>
      </c>
      <c r="AA10" s="40">
        <f>IF(Z10&lt;0,"- ",IF(ISERROR(($E9/Z10)),"- ",(($E9/Z10))))</f>
        <v>5.0165397216071295</v>
      </c>
      <c r="AB10" s="34">
        <v>8.4743999999999993</v>
      </c>
      <c r="AC10" s="41">
        <f>IF(ISERROR(AB10/$E9*100),"- ",(AB10/$E9*100))</f>
        <v>0.35074707172716363</v>
      </c>
      <c r="AD10" s="42">
        <v>13.204277449521612</v>
      </c>
      <c r="AE10" s="34">
        <v>2964.2000000000003</v>
      </c>
      <c r="AF10" s="43">
        <v>0.25398383298008859</v>
      </c>
      <c r="AG10" s="43">
        <v>0.97377626651096005</v>
      </c>
    </row>
    <row r="11" spans="1:33" s="45" customFormat="1" ht="10.5" x14ac:dyDescent="0.15">
      <c r="A11" s="120"/>
      <c r="B11" s="29">
        <v>27</v>
      </c>
      <c r="C11" s="30" t="str">
        <f>C10</f>
        <v>SRF IB Equity</v>
      </c>
      <c r="D11" s="49" t="s">
        <v>811</v>
      </c>
      <c r="E11" s="50"/>
      <c r="F11" s="51"/>
      <c r="G11" s="33" t="s">
        <v>407</v>
      </c>
      <c r="H11" s="34">
        <v>180596.22807870369</v>
      </c>
      <c r="I11" s="34">
        <v>42169.106178055546</v>
      </c>
      <c r="J11" s="34">
        <v>23965.454982626259</v>
      </c>
      <c r="K11" s="34">
        <v>23965.454982626259</v>
      </c>
      <c r="L11" s="35">
        <f>IF(ISERROR(K11/$H11*100),"- ",(K11/$H11*100))</f>
        <v>13.270185782718634</v>
      </c>
      <c r="M11" s="35">
        <f>IF(ISERROR(I11/$H11*100),"- ",(I11/$H11*100))</f>
        <v>23.349937386111012</v>
      </c>
      <c r="N11" s="35">
        <v>80.849655835052502</v>
      </c>
      <c r="O11" s="35">
        <v>80.849655835052502</v>
      </c>
      <c r="P11" s="42">
        <f>IF(AND(O11&lt;0,O10&lt;0),"NA",IF(AND(O11&gt;0,O10&lt;0),"LP",IF(AND(O11&lt;0,O10&gt;0),"PL",((O11/O10-1)*100))))</f>
        <v>25.974852183560749</v>
      </c>
      <c r="Q11" s="34">
        <v>16.292640537191865</v>
      </c>
      <c r="R11" s="37">
        <v>15.598291312901011</v>
      </c>
      <c r="S11" s="34">
        <v>0</v>
      </c>
      <c r="T11" s="39">
        <f>IF(O11&lt;0,"- ",IF(ISERROR(($E9-S11)/O11),"- ",(($E9-S11)/O11)))</f>
        <v>29.88386252291869</v>
      </c>
      <c r="U11" s="34">
        <v>29973.221264871176</v>
      </c>
      <c r="V11" s="34">
        <v>0</v>
      </c>
      <c r="W11" s="34">
        <v>716192.01968249993</v>
      </c>
      <c r="X11" s="39">
        <f>IF(I11&lt;0,"- ",IF(ISERROR((U11+V11+W11)/I11),"- ",(U11+V11+W11)/I11))</f>
        <v>17.69459465886591</v>
      </c>
      <c r="Y11" s="39">
        <f>IF(ISERROR(W11/H11),"- ",(W11/H11))</f>
        <v>3.9657086269287087</v>
      </c>
      <c r="Z11" s="34">
        <v>555.02078910330602</v>
      </c>
      <c r="AA11" s="40">
        <f>IF(Z11&lt;0,"- ",IF(ISERROR(($E9/Z11)),"- ",(($E9/Z11))))</f>
        <v>4.3531702729612372</v>
      </c>
      <c r="AB11" s="34">
        <v>7.4556720759615969</v>
      </c>
      <c r="AC11" s="41">
        <f>IF(ISERROR(AB11/$E9*100),"- ",(AB11/$E9*100))</f>
        <v>0.3085829260362401</v>
      </c>
      <c r="AD11" s="42">
        <v>9.2216497385869864</v>
      </c>
      <c r="AE11" s="34">
        <v>2964.2000000000003</v>
      </c>
      <c r="AF11" s="43">
        <v>0.19508539988681048</v>
      </c>
      <c r="AG11" s="43">
        <v>0.71078625992952615</v>
      </c>
    </row>
    <row r="12" spans="1:33" s="45" customFormat="1" ht="10.5" x14ac:dyDescent="0.15">
      <c r="A12" s="120"/>
      <c r="B12" s="29">
        <v>28</v>
      </c>
      <c r="C12" s="30" t="str">
        <f>C11</f>
        <v>SRF IB Equity</v>
      </c>
      <c r="D12" s="47" t="s">
        <v>1121</v>
      </c>
      <c r="E12" s="50"/>
      <c r="F12" s="52"/>
      <c r="G12" s="33" t="s">
        <v>458</v>
      </c>
      <c r="H12" s="34">
        <v>216672.40368750002</v>
      </c>
      <c r="I12" s="34">
        <v>52138.35226725004</v>
      </c>
      <c r="J12" s="34">
        <v>31308.091960051272</v>
      </c>
      <c r="K12" s="34">
        <v>31308.091960051272</v>
      </c>
      <c r="L12" s="35">
        <f>IF(ISERROR(K12/$H12*100),"- ",(K12/$H12*100))</f>
        <v>14.44950599486863</v>
      </c>
      <c r="M12" s="35">
        <f>IF(ISERROR(I12/$H12*100),"- ",(I12/$H12*100))</f>
        <v>24.063217733277927</v>
      </c>
      <c r="N12" s="35">
        <v>105.62071371719611</v>
      </c>
      <c r="O12" s="35">
        <v>105.62071371719611</v>
      </c>
      <c r="P12" s="42">
        <f>IF(AND(O12&lt;0,O11&lt;0),"NA",IF(AND(O12&gt;0,O11&lt;0),"LP",IF(AND(O12&lt;0,O11&gt;0),"PL",((O12/O11-1)*100))))</f>
        <v>30.638420938588684</v>
      </c>
      <c r="Q12" s="34">
        <v>18.880698972617012</v>
      </c>
      <c r="R12" s="37">
        <v>17.511952044219118</v>
      </c>
      <c r="S12" s="34">
        <v>0</v>
      </c>
      <c r="T12" s="39">
        <f>IF(O12&lt;0,"- ",IF(ISERROR(($E9-S12)/O12),"- ",(($E9-S12)/O12)))</f>
        <v>22.875247808580511</v>
      </c>
      <c r="U12" s="34">
        <v>21138.988929682026</v>
      </c>
      <c r="V12" s="34">
        <v>0</v>
      </c>
      <c r="W12" s="34">
        <v>716192.01968249993</v>
      </c>
      <c r="X12" s="39">
        <f>IF(I12&lt;0,"- ",IF(ISERROR((U12+V12+W12)/I12),"- ",(U12+V12+W12)/I12))</f>
        <v>14.141816466174093</v>
      </c>
      <c r="Y12" s="39">
        <f>IF(ISERROR(W12/H12),"- ",(W12/H12))</f>
        <v>3.3054141067057241</v>
      </c>
      <c r="Z12" s="34">
        <v>651.24923094351834</v>
      </c>
      <c r="AA12" s="40">
        <f>IF(Z12&lt;0,"- ",IF(ISERROR(($E9/Z12)),"- ",(($E9/Z12))))</f>
        <v>3.7099467994758273</v>
      </c>
      <c r="AB12" s="34">
        <v>9.3922718769836351</v>
      </c>
      <c r="AC12" s="41">
        <f>IF(ISERROR(AB12/$E9*100),"- ",(AB12/$E9*100))</f>
        <v>0.38873688493786002</v>
      </c>
      <c r="AD12" s="42">
        <v>8.8924525752891981</v>
      </c>
      <c r="AE12" s="34">
        <v>2964.2000000000003</v>
      </c>
      <c r="AF12" s="43">
        <v>0.11823938707993505</v>
      </c>
      <c r="AG12" s="43">
        <v>0.40544029510806345</v>
      </c>
    </row>
    <row r="13" spans="1:33" s="45" customFormat="1" ht="10.5" x14ac:dyDescent="0.15">
      <c r="A13" s="120"/>
      <c r="B13" s="46"/>
      <c r="E13" s="53"/>
      <c r="F13" s="76"/>
      <c r="G13" s="77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57"/>
    </row>
    <row r="14" spans="1:33" s="45" customFormat="1" ht="10.5" x14ac:dyDescent="0.15">
      <c r="A14" s="119">
        <v>2</v>
      </c>
      <c r="B14" s="29">
        <v>25</v>
      </c>
      <c r="C14" s="30" t="str">
        <f>VLOOKUP($A14,'All cos summary'!$A$75:$B$92,2,FALSE)</f>
        <v>CRIN IB Equity</v>
      </c>
      <c r="D14" s="63" t="s">
        <v>570</v>
      </c>
      <c r="E14" s="64">
        <v>1878.3</v>
      </c>
      <c r="F14" s="65">
        <v>5941.8178086588314</v>
      </c>
      <c r="G14" s="33" t="s">
        <v>459</v>
      </c>
      <c r="H14" s="66">
        <v>240851</v>
      </c>
      <c r="I14" s="66">
        <v>26282.399999999994</v>
      </c>
      <c r="J14" s="66">
        <v>19707.394466579397</v>
      </c>
      <c r="K14" s="66">
        <v>17078.69999999999</v>
      </c>
      <c r="L14" s="67">
        <f>IF(ISERROR(K14/$H14*100),"- ",(K14/$H14*100))</f>
        <v>7.0909815612141909</v>
      </c>
      <c r="M14" s="67">
        <f>IF(ISERROR(I14/$H14*100),"- ",(I14/$H14*100))</f>
        <v>10.912306778879886</v>
      </c>
      <c r="N14" s="67">
        <v>67.077584978146348</v>
      </c>
      <c r="O14" s="67">
        <v>58.130360789652791</v>
      </c>
      <c r="P14" s="68" t="s">
        <v>50</v>
      </c>
      <c r="Q14" s="66">
        <v>24.37699699284348</v>
      </c>
      <c r="R14" s="69">
        <v>16.655865861311799</v>
      </c>
      <c r="S14" s="66">
        <v>0</v>
      </c>
      <c r="T14" s="70">
        <f>IF(O14&lt;0,"- ",IF(ISERROR(($E14-S14)/O14),"- ",(($E14-S14)/O14)))</f>
        <v>32.31185863092626</v>
      </c>
      <c r="U14" s="66">
        <v>-41676.800000000003</v>
      </c>
      <c r="V14" s="66">
        <v>1349.3</v>
      </c>
      <c r="W14" s="66">
        <v>553569.45614370005</v>
      </c>
      <c r="X14" s="70">
        <f>IF(I14&lt;0,"- ",IF(ISERROR((U14+V14+W14)/I14),"- ",(U14+V14+W14)/I14))</f>
        <v>19.527971423602875</v>
      </c>
      <c r="Y14" s="70">
        <f>IF(ISERROR(W14/H14),"- ",(W14/H14))</f>
        <v>2.298389693809451</v>
      </c>
      <c r="Z14" s="66">
        <v>377.39380530973455</v>
      </c>
      <c r="AA14" s="71">
        <f>IF(Z14&lt;0,"- ",IF(ISERROR(($E14/Z14)),"- ",(($E14/Z14))))</f>
        <v>4.9770292293442449</v>
      </c>
      <c r="AB14" s="66">
        <v>12</v>
      </c>
      <c r="AC14" s="72">
        <f>IF(ISERROR(AB14/$E14*100),"- ",(AB14/$E14*100))</f>
        <v>0.63887557898099345</v>
      </c>
      <c r="AD14" s="73">
        <v>17.889731724702912</v>
      </c>
      <c r="AE14" s="66">
        <v>294.60000000000002</v>
      </c>
      <c r="AF14" s="74">
        <v>-0.4032668282244592</v>
      </c>
      <c r="AG14" s="74">
        <v>-1.5857303746994191</v>
      </c>
    </row>
    <row r="15" spans="1:33" s="45" customFormat="1" ht="10.5" x14ac:dyDescent="0.15">
      <c r="A15" s="120"/>
      <c r="B15" s="29">
        <v>26</v>
      </c>
      <c r="C15" s="47" t="str">
        <f>C14</f>
        <v>CRIN IB Equity</v>
      </c>
      <c r="D15" s="47" t="s">
        <v>863</v>
      </c>
      <c r="E15" s="48"/>
      <c r="F15" s="32"/>
      <c r="G15" s="33" t="s">
        <v>311</v>
      </c>
      <c r="H15" s="34">
        <v>298441.4155189622</v>
      </c>
      <c r="I15" s="34">
        <v>32092.876607335013</v>
      </c>
      <c r="J15" s="34">
        <v>21106.895524359948</v>
      </c>
      <c r="K15" s="34">
        <v>21106.895524359948</v>
      </c>
      <c r="L15" s="35">
        <f>IF(ISERROR(K15/$H15*100),"- ",(K15/$H15*100))</f>
        <v>7.0723748202497285</v>
      </c>
      <c r="M15" s="35">
        <f>IF(ISERROR(I15/$H15*100),"- ",(I15/$H15*100))</f>
        <v>10.753492959925969</v>
      </c>
      <c r="N15" s="35">
        <v>71.841033098570279</v>
      </c>
      <c r="O15" s="35">
        <v>71.841033098570279</v>
      </c>
      <c r="P15" s="42">
        <f>IF(AND(O15&lt;0,O14&lt;0),"NA",IF(AND(O15&gt;0,O14&lt;0),"LP",IF(AND(O15&lt;0,O14&gt;0),"PL",((O15/O14-1)*100))))</f>
        <v>23.586078122807706</v>
      </c>
      <c r="Q15" s="34">
        <v>23.902702023981597</v>
      </c>
      <c r="R15" s="37">
        <v>17.71344121840993</v>
      </c>
      <c r="S15" s="34">
        <v>0</v>
      </c>
      <c r="T15" s="38">
        <f>IF(O15&lt;0,"- ",IF(ISERROR(($E14-S15)/O15),"- ",(($E14-S15)/O15)))</f>
        <v>26.145225353634014</v>
      </c>
      <c r="U15" s="34">
        <v>-22677.928364590909</v>
      </c>
      <c r="V15" s="34">
        <v>1349.3</v>
      </c>
      <c r="W15" s="34">
        <v>553569.45614370005</v>
      </c>
      <c r="X15" s="38">
        <f>IF(I15&lt;0,"- ",IF(ISERROR((U15+V15+W15)/I15),"- ",(U15+V15+W15)/I15))</f>
        <v>16.584391430260958</v>
      </c>
      <c r="Y15" s="39">
        <f>IF(ISERROR(W15/H15),"- ",(W15/H15))</f>
        <v>1.8548680825048818</v>
      </c>
      <c r="Z15" s="34">
        <v>433.7533028411591</v>
      </c>
      <c r="AA15" s="40">
        <f>IF(Z15&lt;0,"- ",IF(ISERROR(($E14/Z15)),"- ",(($E14/Z15))))</f>
        <v>4.3303416658658511</v>
      </c>
      <c r="AB15" s="34">
        <v>12</v>
      </c>
      <c r="AC15" s="41">
        <f>IF(ISERROR(AB15/$E14*100),"- ",(AB15/$E14*100))</f>
        <v>0.63887557898099345</v>
      </c>
      <c r="AD15" s="42">
        <v>16.703545985391479</v>
      </c>
      <c r="AE15" s="34">
        <v>293.8</v>
      </c>
      <c r="AF15" s="43">
        <v>-0.18818793999551423</v>
      </c>
      <c r="AG15" s="43">
        <v>-0.70663433016807653</v>
      </c>
    </row>
    <row r="16" spans="1:33" s="45" customFormat="1" ht="10.5" x14ac:dyDescent="0.15">
      <c r="A16" s="120"/>
      <c r="B16" s="29">
        <v>27</v>
      </c>
      <c r="C16" s="47" t="str">
        <f>C15</f>
        <v>CRIN IB Equity</v>
      </c>
      <c r="D16" s="49" t="s">
        <v>848</v>
      </c>
      <c r="E16" s="50"/>
      <c r="F16" s="51"/>
      <c r="G16" s="33" t="s">
        <v>407</v>
      </c>
      <c r="H16" s="34">
        <v>314195.94102443074</v>
      </c>
      <c r="I16" s="34">
        <v>36851.818508440272</v>
      </c>
      <c r="J16" s="34">
        <v>25238.948253242095</v>
      </c>
      <c r="K16" s="34">
        <v>25238.948253242095</v>
      </c>
      <c r="L16" s="35">
        <f>IF(ISERROR(K16/$H16*100),"- ",(K16/$H16*100))</f>
        <v>8.0328689705382299</v>
      </c>
      <c r="M16" s="35">
        <f>IF(ISERROR(I16/$H16*100),"- ",(I16/$H16*100))</f>
        <v>11.72892889331591</v>
      </c>
      <c r="N16" s="35">
        <v>85.905201678836264</v>
      </c>
      <c r="O16" s="35">
        <v>85.905201678836264</v>
      </c>
      <c r="P16" s="42">
        <f>IF(AND(O16&lt;0,O15&lt;0),"NA",IF(AND(O16&gt;0,O15&lt;0),"LP",IF(AND(O16&lt;0,O15&gt;0),"PL",((O16/O15-1)*100))))</f>
        <v>19.576790552230918</v>
      </c>
      <c r="Q16" s="34">
        <v>24.104247772633272</v>
      </c>
      <c r="R16" s="37">
        <v>18.285937429952</v>
      </c>
      <c r="S16" s="34">
        <v>0</v>
      </c>
      <c r="T16" s="39">
        <f>IF(O16&lt;0,"- ",IF(ISERROR(($E14-S16)/O16),"- ",(($E14-S16)/O16)))</f>
        <v>21.864799375271602</v>
      </c>
      <c r="U16" s="34">
        <v>-41851.394154279798</v>
      </c>
      <c r="V16" s="34">
        <v>1349.3</v>
      </c>
      <c r="W16" s="34">
        <v>553569.45614370005</v>
      </c>
      <c r="X16" s="39">
        <f>IF(I16&lt;0,"- ",IF(ISERROR((U16+V16+W16)/I16),"- ",(U16+V16+W16)/I16))</f>
        <v>13.922443525328635</v>
      </c>
      <c r="Y16" s="39">
        <f>IF(ISERROR(W16/H16),"- ",(W16/H16))</f>
        <v>1.7618606221926225</v>
      </c>
      <c r="Z16" s="34">
        <v>505.82337467853159</v>
      </c>
      <c r="AA16" s="40">
        <f>IF(Z16&lt;0,"- ",IF(ISERROR(($E14/Z16)),"- ",(($E14/Z16))))</f>
        <v>3.7133515255077429</v>
      </c>
      <c r="AB16" s="34">
        <v>12</v>
      </c>
      <c r="AC16" s="41">
        <f>IF(ISERROR(AB16/$E14*100),"- ",(AB16/$E14*100))</f>
        <v>0.63887557898099345</v>
      </c>
      <c r="AD16" s="42">
        <v>13.968886360179908</v>
      </c>
      <c r="AE16" s="34">
        <v>293.8</v>
      </c>
      <c r="AF16" s="43">
        <v>-0.30028312473528801</v>
      </c>
      <c r="AG16" s="43">
        <v>-1.1356669995727473</v>
      </c>
    </row>
    <row r="17" spans="1:33" s="45" customFormat="1" ht="10.5" x14ac:dyDescent="0.15">
      <c r="A17" s="120"/>
      <c r="B17" s="29">
        <v>28</v>
      </c>
      <c r="C17" s="47" t="str">
        <f>C16</f>
        <v>CRIN IB Equity</v>
      </c>
      <c r="D17" s="47" t="s">
        <v>1123</v>
      </c>
      <c r="E17" s="50"/>
      <c r="F17" s="52"/>
      <c r="G17" s="33" t="s">
        <v>458</v>
      </c>
      <c r="H17" s="34">
        <v>333608.78340700571</v>
      </c>
      <c r="I17" s="34">
        <v>44245.425002050062</v>
      </c>
      <c r="J17" s="34">
        <v>30571.914027619023</v>
      </c>
      <c r="K17" s="34">
        <v>30571.914027619023</v>
      </c>
      <c r="L17" s="35">
        <f>IF(ISERROR(K17/$H17*100),"- ",(K17/$H17*100))</f>
        <v>9.1640015335930212</v>
      </c>
      <c r="M17" s="35">
        <f>IF(ISERROR(I17/$H17*100),"- ",(I17/$H17*100))</f>
        <v>13.262667892071129</v>
      </c>
      <c r="N17" s="35">
        <v>104.05688913416957</v>
      </c>
      <c r="O17" s="35">
        <v>104.05688913416957</v>
      </c>
      <c r="P17" s="42">
        <f>IF(AND(O17&lt;0,O16&lt;0),"NA",IF(AND(O17&gt;0,O16&lt;0),"LP",IF(AND(O17&lt;0,O16&gt;0),"PL",((O17/O16-1)*100))))</f>
        <v>21.129904942421174</v>
      </c>
      <c r="Q17" s="34">
        <v>24.826115654780995</v>
      </c>
      <c r="R17" s="37">
        <v>18.86568567601396</v>
      </c>
      <c r="S17" s="34">
        <v>0</v>
      </c>
      <c r="T17" s="39">
        <f>IF(O17&lt;0,"- ",IF(ISERROR(($E14-S17)/O17),"- ",(($E14-S17)/O17)))</f>
        <v>18.050702991688951</v>
      </c>
      <c r="U17" s="34">
        <v>-68325.849772249785</v>
      </c>
      <c r="V17" s="34">
        <v>1349.3</v>
      </c>
      <c r="W17" s="34">
        <v>553569.45614370005</v>
      </c>
      <c r="X17" s="39">
        <f>IF(I17&lt;0,"- ",IF(ISERROR((U17+V17+W17)/I17),"- ",(U17+V17+W17)/I17))</f>
        <v>10.997586899637749</v>
      </c>
      <c r="Y17" s="39">
        <f>IF(ISERROR(W17/H17),"- ",(W17/H17))</f>
        <v>1.6593371747899706</v>
      </c>
      <c r="Z17" s="34">
        <v>597.31054710061301</v>
      </c>
      <c r="AA17" s="40">
        <f>IF(Z17&lt;0,"- ",IF(ISERROR(($E14/Z17)),"- ",(($E14/Z17))))</f>
        <v>3.144595402035673</v>
      </c>
      <c r="AB17" s="34">
        <v>12</v>
      </c>
      <c r="AC17" s="41">
        <f>IF(ISERROR(AB17/$E14*100),"- ",(AB17/$E14*100))</f>
        <v>0.63887557898099345</v>
      </c>
      <c r="AD17" s="42">
        <v>11.532153324829228</v>
      </c>
      <c r="AE17" s="34">
        <v>293.8</v>
      </c>
      <c r="AF17" s="43">
        <v>-0.41815169193467261</v>
      </c>
      <c r="AG17" s="43">
        <v>-1.5442466598316997</v>
      </c>
    </row>
    <row r="18" spans="1:33" s="45" customFormat="1" ht="10.5" x14ac:dyDescent="0.15">
      <c r="A18" s="12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57"/>
    </row>
    <row r="19" spans="1:33" s="45" customFormat="1" ht="10.5" x14ac:dyDescent="0.15">
      <c r="A19" s="119">
        <v>3</v>
      </c>
      <c r="B19" s="29">
        <v>25</v>
      </c>
      <c r="C19" s="30" t="str">
        <f>VLOOKUP($A19,'All cos summary'!$A$75:$B$92,2,FALSE)</f>
        <v>PI IB Equity</v>
      </c>
      <c r="D19" s="63" t="s">
        <v>577</v>
      </c>
      <c r="E19" s="64">
        <v>2797.2</v>
      </c>
      <c r="F19" s="65">
        <v>4554.760609228787</v>
      </c>
      <c r="G19" s="33" t="s">
        <v>459</v>
      </c>
      <c r="H19" s="66">
        <v>79778</v>
      </c>
      <c r="I19" s="66">
        <v>21790</v>
      </c>
      <c r="J19" s="66">
        <v>16602</v>
      </c>
      <c r="K19" s="66">
        <v>16602</v>
      </c>
      <c r="L19" s="67">
        <f>IF(ISERROR(K19/$H19*100),"- ",(K19/$H19*100))</f>
        <v>20.810248439419389</v>
      </c>
      <c r="M19" s="67">
        <f>IF(ISERROR(I19/$H19*100),"- ",(I19/$H19*100))</f>
        <v>27.313294391937625</v>
      </c>
      <c r="N19" s="67">
        <v>109.22368421052632</v>
      </c>
      <c r="O19" s="67">
        <v>109.22368421052632</v>
      </c>
      <c r="P19" s="68" t="s">
        <v>50</v>
      </c>
      <c r="Q19" s="66">
        <v>22.034990838633053</v>
      </c>
      <c r="R19" s="69">
        <v>17.579415501905974</v>
      </c>
      <c r="S19" s="66">
        <v>0</v>
      </c>
      <c r="T19" s="70">
        <f>IF(O19&lt;0,"- ",IF(ISERROR(($E19-S19)/O19),"- ",(($E19-S19)/O19)))</f>
        <v>25.609830140946872</v>
      </c>
      <c r="U19" s="66">
        <v>-36477</v>
      </c>
      <c r="V19" s="66">
        <v>0</v>
      </c>
      <c r="W19" s="66">
        <v>424344.27215879993</v>
      </c>
      <c r="X19" s="70">
        <f>IF(I19&lt;0,"- ",IF(ISERROR((U19+V19+W19)/I19),"- ",(U19+V19+W19)/I19))</f>
        <v>17.800241953134464</v>
      </c>
      <c r="Y19" s="70">
        <f>IF(ISERROR(W19/H19),"- ",(W19/H19))</f>
        <v>5.319063804041213</v>
      </c>
      <c r="Z19" s="66">
        <v>668.22368421052636</v>
      </c>
      <c r="AA19" s="71">
        <f>IF(Z19&lt;0,"- ",IF(ISERROR(($E19/Z19)),"- ",(($E19/Z19))))</f>
        <v>4.1860234321157819</v>
      </c>
      <c r="AB19" s="66">
        <v>10</v>
      </c>
      <c r="AC19" s="72">
        <f>IF(ISERROR(AB19/$E19*100),"- ",(AB19/$E19*100))</f>
        <v>0.35750035750035752</v>
      </c>
      <c r="AD19" s="73">
        <v>9.1555234309119378</v>
      </c>
      <c r="AE19" s="66">
        <v>152</v>
      </c>
      <c r="AF19" s="74">
        <v>-0.38624523506988562</v>
      </c>
      <c r="AG19" s="74">
        <v>-1.6740247820100964</v>
      </c>
    </row>
    <row r="20" spans="1:33" s="45" customFormat="1" ht="10.5" x14ac:dyDescent="0.15">
      <c r="A20" s="120"/>
      <c r="B20" s="29">
        <v>26</v>
      </c>
      <c r="C20" s="47" t="str">
        <f>C19</f>
        <v>PI IB Equity</v>
      </c>
      <c r="D20" s="47" t="s">
        <v>864</v>
      </c>
      <c r="E20" s="48"/>
      <c r="F20" s="32"/>
      <c r="G20" s="33" t="s">
        <v>311</v>
      </c>
      <c r="H20" s="34">
        <v>69134.607607353741</v>
      </c>
      <c r="I20" s="34">
        <v>17949.946966867959</v>
      </c>
      <c r="J20" s="34">
        <v>13350.11576448833</v>
      </c>
      <c r="K20" s="34">
        <v>13350.11576448833</v>
      </c>
      <c r="L20" s="35">
        <f>IF(ISERROR(K20/$H20*100),"- ",(K20/$H20*100))</f>
        <v>19.310322610507299</v>
      </c>
      <c r="M20" s="35">
        <f>IF(ISERROR(I20/$H20*100),"- ",(I20/$H20*100))</f>
        <v>25.963764875637558</v>
      </c>
      <c r="N20" s="35">
        <v>87.82970897689691</v>
      </c>
      <c r="O20" s="35">
        <v>87.82970897689691</v>
      </c>
      <c r="P20" s="42">
        <f>IF(AND(O20&lt;0,O19&lt;0),"NA",IF(AND(O20&gt;0,O19&lt;0),"LP",IF(AND(O20&lt;0,O19&gt;0),"PL",((O20/O19-1)*100))))</f>
        <v>-19.58730415318437</v>
      </c>
      <c r="Q20" s="34">
        <v>15.682531772080676</v>
      </c>
      <c r="R20" s="37">
        <v>12.436060599375399</v>
      </c>
      <c r="S20" s="34">
        <v>0</v>
      </c>
      <c r="T20" s="38">
        <f>IF(O20&lt;0,"- ",IF(ISERROR(($E19-S20)/O20),"- ",(($E19-S20)/O20)))</f>
        <v>31.847993493133249</v>
      </c>
      <c r="U20" s="34">
        <v>-44189.214667117834</v>
      </c>
      <c r="V20" s="34">
        <v>0</v>
      </c>
      <c r="W20" s="34">
        <v>424344.27215879993</v>
      </c>
      <c r="X20" s="38">
        <f>IF(I20&lt;0,"- ",IF(ISERROR((U20+V20+W20)/I20),"- ",(U20+V20+W20)/I20))</f>
        <v>21.178617306968814</v>
      </c>
      <c r="Y20" s="39">
        <f>IF(ISERROR(W20/H20),"- ",(W20/H20))</f>
        <v>6.1379428747009062</v>
      </c>
      <c r="Z20" s="34">
        <v>744.27681424005482</v>
      </c>
      <c r="AA20" s="40">
        <f>IF(Z20&lt;0,"- ",IF(ISERROR(($E19/Z20)),"- ",(($E19/Z20))))</f>
        <v>3.7582791059480818</v>
      </c>
      <c r="AB20" s="34">
        <v>10</v>
      </c>
      <c r="AC20" s="41">
        <f>IF(ISERROR(AB20/$E19*100),"- ",(AB20/$E19*100))</f>
        <v>0.35750035750035752</v>
      </c>
      <c r="AD20" s="42">
        <v>11.385669059464197</v>
      </c>
      <c r="AE20" s="34">
        <v>152</v>
      </c>
      <c r="AF20" s="43">
        <v>-0.41163669374379225</v>
      </c>
      <c r="AG20" s="43">
        <v>-2.461801962350215</v>
      </c>
    </row>
    <row r="21" spans="1:33" s="45" customFormat="1" ht="10.5" x14ac:dyDescent="0.15">
      <c r="A21" s="120"/>
      <c r="B21" s="29">
        <v>27</v>
      </c>
      <c r="C21" s="47" t="str">
        <f>C20</f>
        <v>PI IB Equity</v>
      </c>
      <c r="D21" s="49" t="s">
        <v>848</v>
      </c>
      <c r="E21" s="50"/>
      <c r="F21" s="51"/>
      <c r="G21" s="33" t="s">
        <v>407</v>
      </c>
      <c r="H21" s="34">
        <v>80172.154362258472</v>
      </c>
      <c r="I21" s="34">
        <v>20772.223429469508</v>
      </c>
      <c r="J21" s="34">
        <v>15239.381740691522</v>
      </c>
      <c r="K21" s="34">
        <v>15239.381740691522</v>
      </c>
      <c r="L21" s="35">
        <f>IF(ISERROR(K21/$H21*100),"- ",(K21/$H21*100))</f>
        <v>19.0083226051682</v>
      </c>
      <c r="M21" s="35">
        <f>IF(ISERROR(I21/$H21*100),"- ",(I21/$H21*100))</f>
        <v>25.909523817471662</v>
      </c>
      <c r="N21" s="35">
        <v>100.25909039928634</v>
      </c>
      <c r="O21" s="35">
        <v>100.25909039928634</v>
      </c>
      <c r="P21" s="42">
        <f>IF(AND(O21&lt;0,O20&lt;0),"NA",IF(AND(O21&gt;0,O20&lt;0),"LP",IF(AND(O21&lt;0,O20&gt;0),"PL",((O21/O20-1)*100))))</f>
        <v>14.151682348917838</v>
      </c>
      <c r="Q21" s="34">
        <v>16.097901955971675</v>
      </c>
      <c r="R21" s="37">
        <v>12.715734789914526</v>
      </c>
      <c r="S21" s="34">
        <v>0</v>
      </c>
      <c r="T21" s="39">
        <f>IF(O21&lt;0,"- ",IF(ISERROR(($E19-S21)/O21),"- ",(($E19-S21)/O21)))</f>
        <v>27.899714518254903</v>
      </c>
      <c r="U21" s="34">
        <v>-51987.63915895707</v>
      </c>
      <c r="V21" s="34">
        <v>0</v>
      </c>
      <c r="W21" s="34">
        <v>424344.27215879993</v>
      </c>
      <c r="X21" s="39">
        <f>IF(I21&lt;0,"- ",IF(ISERROR((U21+V21+W21)/I21),"- ",(U21+V21+W21)/I21))</f>
        <v>17.925699396800312</v>
      </c>
      <c r="Y21" s="39">
        <f>IF(ISERROR(W21/H21),"- ",(W21/H21))</f>
        <v>5.2929134252947376</v>
      </c>
      <c r="Z21" s="34">
        <v>832.6527467446042</v>
      </c>
      <c r="AA21" s="40">
        <f>IF(Z21&lt;0,"- ",IF(ISERROR(($E19/Z21)),"- ",(($E19/Z21))))</f>
        <v>3.3593836217272126</v>
      </c>
      <c r="AB21" s="34">
        <v>10</v>
      </c>
      <c r="AC21" s="41">
        <f>IF(ISERROR(AB21/$E19*100),"- ",(AB21/$E19*100))</f>
        <v>0.35750035750035752</v>
      </c>
      <c r="AD21" s="42">
        <v>9.9741579144340431</v>
      </c>
      <c r="AE21" s="34">
        <v>152</v>
      </c>
      <c r="AF21" s="43">
        <v>-0.43378467916053126</v>
      </c>
      <c r="AG21" s="43">
        <v>-2.502747928524701</v>
      </c>
    </row>
    <row r="22" spans="1:33" s="45" customFormat="1" ht="10.5" x14ac:dyDescent="0.15">
      <c r="A22" s="120"/>
      <c r="B22" s="29">
        <v>28</v>
      </c>
      <c r="C22" s="47" t="str">
        <f>C21</f>
        <v>PI IB Equity</v>
      </c>
      <c r="D22" s="47" t="s">
        <v>1123</v>
      </c>
      <c r="E22" s="50"/>
      <c r="F22" s="52"/>
      <c r="G22" s="33" t="s">
        <v>458</v>
      </c>
      <c r="H22" s="34">
        <v>93674.086386031428</v>
      </c>
      <c r="I22" s="34">
        <v>24759.180538622095</v>
      </c>
      <c r="J22" s="34">
        <v>18289.362714739014</v>
      </c>
      <c r="K22" s="34">
        <v>18289.362714739014</v>
      </c>
      <c r="L22" s="35">
        <f>IF(ISERROR(K22/$H22*100),"- ",(K22/$H22*100))</f>
        <v>19.52446340321746</v>
      </c>
      <c r="M22" s="35">
        <f>IF(ISERROR(I22/$H22*100),"- ",(I22/$H22*100))</f>
        <v>26.431195108313492</v>
      </c>
      <c r="N22" s="35">
        <v>120.32475470223035</v>
      </c>
      <c r="O22" s="35">
        <v>120.32475470223035</v>
      </c>
      <c r="P22" s="42">
        <f>IF(AND(O22&lt;0,O21&lt;0),"NA",IF(AND(O22&gt;0,O21&lt;0),"LP",IF(AND(O22&lt;0,O21&gt;0),"PL",((O22/O21-1)*100))))</f>
        <v>20.013810441558565</v>
      </c>
      <c r="Q22" s="34">
        <v>17.213506455665577</v>
      </c>
      <c r="R22" s="37">
        <v>13.568060451315825</v>
      </c>
      <c r="S22" s="34">
        <v>0</v>
      </c>
      <c r="T22" s="39">
        <f>IF(O22&lt;0,"- ",IF(ISERROR(($E19-S22)/O22),"- ",(($E19-S22)/O22)))</f>
        <v>23.247086660781289</v>
      </c>
      <c r="U22" s="34">
        <v>-61811.478054623149</v>
      </c>
      <c r="V22" s="34">
        <v>0</v>
      </c>
      <c r="W22" s="34">
        <v>424344.27215879993</v>
      </c>
      <c r="X22" s="39">
        <f>IF(I22&lt;0,"- ",IF(ISERROR((U22+V22+W22)/I22),"- ",(U22+V22+W22)/I22))</f>
        <v>14.642358358292928</v>
      </c>
      <c r="Y22" s="39">
        <f>IF(ISERROR(W22/H22),"- ",(W22/H22))</f>
        <v>4.5300070545665623</v>
      </c>
      <c r="Z22" s="34">
        <v>940.9943435520978</v>
      </c>
      <c r="AA22" s="40">
        <f>IF(Z22&lt;0,"- ",IF(ISERROR(($E19/Z22)),"- ",(($E19/Z22))))</f>
        <v>2.9726002277984298</v>
      </c>
      <c r="AB22" s="34">
        <v>10</v>
      </c>
      <c r="AC22" s="41">
        <f>IF(ISERROR(AB22/$E19*100),"- ",(AB22/$E19*100))</f>
        <v>0.35750035750035752</v>
      </c>
      <c r="AD22" s="42">
        <v>8.310841792071102</v>
      </c>
      <c r="AE22" s="34">
        <v>152</v>
      </c>
      <c r="AF22" s="43">
        <v>-0.45855171878375417</v>
      </c>
      <c r="AG22" s="43">
        <v>-2.4965074251226853</v>
      </c>
    </row>
    <row r="23" spans="1:33" s="45" customFormat="1" ht="10.5" x14ac:dyDescent="0.15">
      <c r="A23" s="12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57"/>
    </row>
    <row r="24" spans="1:33" s="45" customFormat="1" ht="10.5" x14ac:dyDescent="0.15">
      <c r="A24" s="119">
        <v>4</v>
      </c>
      <c r="B24" s="29">
        <v>25</v>
      </c>
      <c r="C24" s="30" t="str">
        <f>VLOOKUP($A24,'All cos summary'!$A$75:$B$92,2,FALSE)</f>
        <v>FLUOROCH IB Equity</v>
      </c>
      <c r="D24" s="63" t="s">
        <v>574</v>
      </c>
      <c r="E24" s="64">
        <v>3199.7</v>
      </c>
      <c r="F24" s="65">
        <v>3772.7370257070784</v>
      </c>
      <c r="G24" s="33" t="s">
        <v>459</v>
      </c>
      <c r="H24" s="66">
        <v>47370</v>
      </c>
      <c r="I24" s="66">
        <v>11570</v>
      </c>
      <c r="J24" s="66">
        <v>5460</v>
      </c>
      <c r="K24" s="66">
        <v>5460</v>
      </c>
      <c r="L24" s="67">
        <f>IF(ISERROR(K24/$H24*100),"- ",(K24/$H24*100))</f>
        <v>11.526282457251424</v>
      </c>
      <c r="M24" s="67">
        <f>IF(ISERROR(I24/$H24*100),"- ",(I24/$H24*100))</f>
        <v>24.424741397508974</v>
      </c>
      <c r="N24" s="67">
        <v>49.704142011834321</v>
      </c>
      <c r="O24" s="67">
        <v>49.704142011834321</v>
      </c>
      <c r="P24" s="68" t="s">
        <v>50</v>
      </c>
      <c r="Q24" s="66">
        <v>9.5392312281420235</v>
      </c>
      <c r="R24" s="69">
        <v>8.251078754876854</v>
      </c>
      <c r="S24" s="66">
        <v>0</v>
      </c>
      <c r="T24" s="70">
        <f>IF(O24&lt;0,"- ",IF(ISERROR(($E24-S24)/O24),"- ",(($E24-S24)/O24)))</f>
        <v>64.374916666666664</v>
      </c>
      <c r="U24" s="66">
        <v>14874.4</v>
      </c>
      <c r="V24" s="66">
        <v>0</v>
      </c>
      <c r="W24" s="66">
        <v>351487.04499999998</v>
      </c>
      <c r="X24" s="70">
        <f>IF(I24&lt;0,"- ",IF(ISERROR((U24+V24+W24)/I24),"- ",(U24+V24+W24)/I24))</f>
        <v>31.66477484874676</v>
      </c>
      <c r="Y24" s="70">
        <f>IF(ISERROR(W24/H24),"- ",(W24/H24))</f>
        <v>7.4200347266202238</v>
      </c>
      <c r="Z24" s="66">
        <v>664.38689121529353</v>
      </c>
      <c r="AA24" s="71">
        <f>IF(Z24&lt;0,"- ",IF(ISERROR(($E24/Z24)),"- ",(($E24/Z24))))</f>
        <v>4.8160191633930687</v>
      </c>
      <c r="AB24" s="66">
        <v>0</v>
      </c>
      <c r="AC24" s="72">
        <f>IF(ISERROR(AB24/$E24*100),"- ",(AB24/$E24*100))</f>
        <v>0</v>
      </c>
      <c r="AD24" s="73">
        <v>0</v>
      </c>
      <c r="AE24" s="66">
        <v>109.9</v>
      </c>
      <c r="AF24" s="74">
        <v>0.22477993742040342</v>
      </c>
      <c r="AG24" s="74">
        <v>1.285600691443388</v>
      </c>
    </row>
    <row r="25" spans="1:33" s="45" customFormat="1" ht="10.5" x14ac:dyDescent="0.15">
      <c r="A25" s="120"/>
      <c r="B25" s="29">
        <v>26</v>
      </c>
      <c r="C25" s="47" t="str">
        <f>C24</f>
        <v>FLUOROCH IB Equity</v>
      </c>
      <c r="D25" s="47" t="s">
        <v>865</v>
      </c>
      <c r="E25" s="48"/>
      <c r="F25" s="32"/>
      <c r="G25" s="33" t="s">
        <v>311</v>
      </c>
      <c r="H25" s="34">
        <v>50457.462022933942</v>
      </c>
      <c r="I25" s="34">
        <v>13437.473638370888</v>
      </c>
      <c r="J25" s="34">
        <v>6427.8471340677352</v>
      </c>
      <c r="K25" s="34">
        <v>6427.8471340677352</v>
      </c>
      <c r="L25" s="35">
        <f>IF(ISERROR(K25/$H25*100),"- ",(K25/$H25*100))</f>
        <v>12.739140805667452</v>
      </c>
      <c r="M25" s="35">
        <f>IF(ISERROR(I25/$H25*100),"- ",(I25/$H25*100))</f>
        <v>26.631291189920102</v>
      </c>
      <c r="N25" s="35">
        <v>58.514766809902007</v>
      </c>
      <c r="O25" s="35">
        <v>58.514766809902007</v>
      </c>
      <c r="P25" s="42">
        <f>IF(AND(O25&lt;0,O24&lt;0),"NA",IF(AND(O25&gt;0,O24&lt;0),"LP",IF(AND(O25&lt;0,O24&gt;0),"PL",((O25/O24-1)*100))))</f>
        <v>17.726137986588554</v>
      </c>
      <c r="Q25" s="34">
        <v>9.9129316874189914</v>
      </c>
      <c r="R25" s="37">
        <v>8.435901934839185</v>
      </c>
      <c r="S25" s="34">
        <v>0</v>
      </c>
      <c r="T25" s="38">
        <f>IF(O25&lt;0,"- ",IF(ISERROR(($E24-S25)/O25),"- ",(($E24-S25)/O25)))</f>
        <v>54.681923460362128</v>
      </c>
      <c r="U25" s="34">
        <v>20380.703546212782</v>
      </c>
      <c r="V25" s="34">
        <v>0</v>
      </c>
      <c r="W25" s="34">
        <v>351487.04499999998</v>
      </c>
      <c r="X25" s="38">
        <f>IF(I25&lt;0,"- ",IF(ISERROR((U25+V25+W25)/I25),"- ",(U25+V25+W25)/I25))</f>
        <v>27.673933252180635</v>
      </c>
      <c r="Y25" s="39">
        <f>IF(ISERROR(W25/H25),"- ",(W25/H25))</f>
        <v>6.9660072248628353</v>
      </c>
      <c r="Z25" s="34">
        <v>722.89255470248281</v>
      </c>
      <c r="AA25" s="40">
        <f>IF(Z25&lt;0,"- ",IF(ISERROR(($E24/Z25)),"- ",(($E24/Z25))))</f>
        <v>4.4262456144909166</v>
      </c>
      <c r="AB25" s="34">
        <v>0</v>
      </c>
      <c r="AC25" s="41">
        <f>IF(ISERROR(AB25/$E24*100),"- ",(AB25/$E24*100))</f>
        <v>0</v>
      </c>
      <c r="AD25" s="42">
        <v>0</v>
      </c>
      <c r="AE25" s="34">
        <v>109.9</v>
      </c>
      <c r="AF25" s="43">
        <v>0.26747620609651618</v>
      </c>
      <c r="AG25" s="43">
        <v>1.5167064951863725</v>
      </c>
    </row>
    <row r="26" spans="1:33" s="45" customFormat="1" ht="10.5" x14ac:dyDescent="0.15">
      <c r="A26" s="120"/>
      <c r="B26" s="29">
        <v>27</v>
      </c>
      <c r="C26" s="47" t="str">
        <f>C25</f>
        <v>FLUOROCH IB Equity</v>
      </c>
      <c r="D26" s="49" t="s">
        <v>821</v>
      </c>
      <c r="E26" s="50"/>
      <c r="F26" s="51"/>
      <c r="G26" s="33" t="s">
        <v>407</v>
      </c>
      <c r="H26" s="34">
        <v>68006.507647669932</v>
      </c>
      <c r="I26" s="34">
        <v>18846.975291399529</v>
      </c>
      <c r="J26" s="34">
        <v>9729.7061079935011</v>
      </c>
      <c r="K26" s="34">
        <v>9729.7061079935011</v>
      </c>
      <c r="L26" s="35">
        <f>IF(ISERROR(K26/$H26*100),"- ",(K26/$H26*100))</f>
        <v>14.307022143235823</v>
      </c>
      <c r="M26" s="35">
        <f>IF(ISERROR(I26/$H26*100),"- ",(I26/$H26*100))</f>
        <v>27.713487934187825</v>
      </c>
      <c r="N26" s="35">
        <v>88.572654601670479</v>
      </c>
      <c r="O26" s="35">
        <v>88.572654601670479</v>
      </c>
      <c r="P26" s="42">
        <f>IF(AND(O26&lt;0,O25&lt;0),"NA",IF(AND(O26&gt;0,O25&lt;0),"LP",IF(AND(O26&lt;0,O25&gt;0),"PL",((O26/O25-1)*100))))</f>
        <v>51.368038241386294</v>
      </c>
      <c r="Q26" s="34">
        <v>12.886949174984125</v>
      </c>
      <c r="R26" s="37">
        <v>11.579730083233928</v>
      </c>
      <c r="S26" s="34">
        <v>0</v>
      </c>
      <c r="T26" s="39">
        <f>IF(O26&lt;0,"- ",IF(ISERROR(($E24-S26)/O26),"- ",(($E24-S26)/O26)))</f>
        <v>36.125145107027805</v>
      </c>
      <c r="U26" s="34">
        <v>27206.530580170303</v>
      </c>
      <c r="V26" s="34">
        <v>0</v>
      </c>
      <c r="W26" s="34">
        <v>351487.04499999998</v>
      </c>
      <c r="X26" s="39">
        <f>IF(I26&lt;0,"- ",IF(ISERROR((U26+V26+W26)/I26),"- ",(U26+V26+W26)/I26))</f>
        <v>20.09306903230144</v>
      </c>
      <c r="Y26" s="39">
        <f>IF(ISERROR(W26/H26),"- ",(W26/H26))</f>
        <v>5.1684325097385413</v>
      </c>
      <c r="Z26" s="34">
        <v>806.89534130233267</v>
      </c>
      <c r="AA26" s="40">
        <f>IF(Z26&lt;0,"- ",IF(ISERROR(($E24/Z26)),"- ",(($E24/Z26))))</f>
        <v>3.9654461194876522</v>
      </c>
      <c r="AB26" s="34">
        <v>0</v>
      </c>
      <c r="AC26" s="41">
        <f>IF(ISERROR(AB26/$E24*100),"- ",(AB26/$E24*100))</f>
        <v>0</v>
      </c>
      <c r="AD26" s="42">
        <v>0</v>
      </c>
      <c r="AE26" s="34">
        <v>109.9</v>
      </c>
      <c r="AF26" s="43">
        <v>0.32379629674610139</v>
      </c>
      <c r="AG26" s="43">
        <v>1.4435489068946519</v>
      </c>
    </row>
    <row r="27" spans="1:33" s="45" customFormat="1" ht="10.5" x14ac:dyDescent="0.15">
      <c r="A27" s="120"/>
      <c r="B27" s="29">
        <v>28</v>
      </c>
      <c r="C27" s="47" t="str">
        <f>C26</f>
        <v>FLUOROCH IB Equity</v>
      </c>
      <c r="D27" s="47" t="s">
        <v>1122</v>
      </c>
      <c r="E27" s="50"/>
      <c r="F27" s="52"/>
      <c r="G27" s="33" t="s">
        <v>458</v>
      </c>
      <c r="H27" s="34">
        <v>79139.944701838307</v>
      </c>
      <c r="I27" s="34">
        <v>22506.999263189366</v>
      </c>
      <c r="J27" s="34">
        <v>11937.936583338493</v>
      </c>
      <c r="K27" s="34">
        <v>11937.936583338493</v>
      </c>
      <c r="L27" s="35">
        <f>IF(ISERROR(K27/$H27*100),"- ",(K27/$H27*100))</f>
        <v>15.084590503967323</v>
      </c>
      <c r="M27" s="35">
        <f>IF(ISERROR(I27/$H27*100),"- ",(I27/$H27*100))</f>
        <v>28.439493290000438</v>
      </c>
      <c r="N27" s="35">
        <v>108.67488924295397</v>
      </c>
      <c r="O27" s="35">
        <v>108.67488924295397</v>
      </c>
      <c r="P27" s="42">
        <f>IF(AND(O27&lt;0,O26&lt;0),"NA",IF(AND(O27&gt;0,O26&lt;0),"LP",IF(AND(O27&lt;0,O26&gt;0),"PL",((O27/O26-1)*100))))</f>
        <v>22.695757208234735</v>
      </c>
      <c r="Q27" s="34">
        <v>13.729376785190372</v>
      </c>
      <c r="R27" s="37">
        <v>12.618660104042934</v>
      </c>
      <c r="S27" s="34">
        <v>0</v>
      </c>
      <c r="T27" s="39">
        <f>IF(O27&lt;0,"- ",IF(ISERROR(($E24-S27)/O27),"- ",(($E24-S27)/O27)))</f>
        <v>29.442864145430498</v>
      </c>
      <c r="U27" s="34">
        <v>28116.841245195948</v>
      </c>
      <c r="V27" s="34">
        <v>0</v>
      </c>
      <c r="W27" s="34">
        <v>351487.04499999998</v>
      </c>
      <c r="X27" s="39">
        <f>IF(I27&lt;0,"- ",IF(ISERROR((U27+V27+W27)/I27),"- ",(U27+V27+W27)/I27))</f>
        <v>16.866037173869085</v>
      </c>
      <c r="Y27" s="39">
        <f>IF(ISERROR(W27/H27),"- ",(W27/H27))</f>
        <v>4.4413354889776091</v>
      </c>
      <c r="Z27" s="34">
        <v>915.55202389986107</v>
      </c>
      <c r="AA27" s="40">
        <f>IF(Z27&lt;0,"- ",IF(ISERROR(($E24/Z27)),"- ",(($E24/Z27))))</f>
        <v>3.4948314420961495</v>
      </c>
      <c r="AB27" s="34">
        <v>0</v>
      </c>
      <c r="AC27" s="41">
        <f>IF(ISERROR(AB27/$E24*100),"- ",(AB27/$E24*100))</f>
        <v>0</v>
      </c>
      <c r="AD27" s="42">
        <v>0</v>
      </c>
      <c r="AE27" s="34">
        <v>109.9</v>
      </c>
      <c r="AF27" s="43">
        <v>0.29720116235802835</v>
      </c>
      <c r="AG27" s="43">
        <v>1.2492487744104381</v>
      </c>
    </row>
    <row r="28" spans="1:33" s="45" customFormat="1" ht="10.5" x14ac:dyDescent="0.15">
      <c r="A28" s="120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57"/>
    </row>
    <row r="29" spans="1:33" s="45" customFormat="1" ht="10.5" x14ac:dyDescent="0.15">
      <c r="A29" s="119">
        <v>5</v>
      </c>
      <c r="B29" s="29">
        <v>25</v>
      </c>
      <c r="C29" s="30" t="str">
        <f>VLOOKUP($A29,'All cos summary'!$A$75:$B$92,2,FALSE)</f>
        <v>NFIL IB Equity</v>
      </c>
      <c r="D29" s="63" t="s">
        <v>575</v>
      </c>
      <c r="E29" s="64">
        <v>5891</v>
      </c>
      <c r="F29" s="65">
        <v>3240.5447263886649</v>
      </c>
      <c r="G29" s="33" t="s">
        <v>459</v>
      </c>
      <c r="H29" s="66">
        <v>23493.8</v>
      </c>
      <c r="I29" s="66">
        <v>5337.2000000000007</v>
      </c>
      <c r="J29" s="66">
        <v>2886.4000000000005</v>
      </c>
      <c r="K29" s="66">
        <v>2886.4000000000005</v>
      </c>
      <c r="L29" s="67">
        <f>IF(ISERROR(K29/$H29*100),"- ",(K29/$H29*100))</f>
        <v>12.285794550051506</v>
      </c>
      <c r="M29" s="67">
        <f>IF(ISERROR(I29/$H29*100),"- ",(I29/$H29*100))</f>
        <v>22.71748291038487</v>
      </c>
      <c r="N29" s="67">
        <v>58.252270433905153</v>
      </c>
      <c r="O29" s="67">
        <v>58.252270433905153</v>
      </c>
      <c r="P29" s="68" t="s">
        <v>50</v>
      </c>
      <c r="Q29" s="66">
        <v>10.091650376649556</v>
      </c>
      <c r="R29" s="69">
        <v>11.525085348080417</v>
      </c>
      <c r="S29" s="66">
        <v>0</v>
      </c>
      <c r="T29" s="70">
        <f>IF(O29&lt;0,"- ",IF(ISERROR(($E29-S29)/O29),"- ",(($E29-S29)/O29)))</f>
        <v>101.12910546008868</v>
      </c>
      <c r="U29" s="66">
        <v>9284.0999999999985</v>
      </c>
      <c r="V29" s="66">
        <v>0</v>
      </c>
      <c r="W29" s="66">
        <v>301905.34943399997</v>
      </c>
      <c r="X29" s="70">
        <f>IF(I29&lt;0,"- ",IF(ISERROR((U29+V29+W29)/I29),"- ",(U29+V29+W29)/I29))</f>
        <v>58.305750100052443</v>
      </c>
      <c r="Y29" s="70">
        <f>IF(ISERROR(W29/H29),"- ",(W29/H29))</f>
        <v>12.850426471409477</v>
      </c>
      <c r="Z29" s="66">
        <v>530.01614530776999</v>
      </c>
      <c r="AA29" s="71">
        <f>IF(Z29&lt;0,"- ",IF(ISERROR(($E29/Z29)),"- ",(($E29/Z29))))</f>
        <v>11.114755752542617</v>
      </c>
      <c r="AB29" s="66">
        <v>15.007063572149345</v>
      </c>
      <c r="AC29" s="72">
        <f>IF(ISERROR(AB29/$E29*100),"- ",(AB29/$E29*100))</f>
        <v>0.25474560468764801</v>
      </c>
      <c r="AD29" s="73">
        <v>25.762195121951216</v>
      </c>
      <c r="AE29" s="66">
        <v>99.2</v>
      </c>
      <c r="AF29" s="74">
        <v>0.37070414661901807</v>
      </c>
      <c r="AG29" s="74">
        <v>1.7395076069849353</v>
      </c>
    </row>
    <row r="30" spans="1:33" s="45" customFormat="1" ht="10.5" x14ac:dyDescent="0.15">
      <c r="A30" s="120"/>
      <c r="B30" s="29">
        <v>26</v>
      </c>
      <c r="C30" s="47" t="str">
        <f>C29</f>
        <v>NFIL IB Equity</v>
      </c>
      <c r="D30" s="47" t="s">
        <v>866</v>
      </c>
      <c r="E30" s="48"/>
      <c r="F30" s="32"/>
      <c r="G30" s="33" t="s">
        <v>311</v>
      </c>
      <c r="H30" s="34">
        <v>32928.760095740829</v>
      </c>
      <c r="I30" s="34">
        <v>10132.111838775036</v>
      </c>
      <c r="J30" s="34">
        <v>6002.667508897599</v>
      </c>
      <c r="K30" s="34">
        <v>6002.667508897599</v>
      </c>
      <c r="L30" s="35">
        <f>IF(ISERROR(K30/$H30*100),"- ",(K30/$H30*100))</f>
        <v>18.229254583059792</v>
      </c>
      <c r="M30" s="35">
        <f>IF(ISERROR(I30/$H30*100),"- ",(I30/$H30*100))</f>
        <v>30.76979457870803</v>
      </c>
      <c r="N30" s="35">
        <v>117.34832116915196</v>
      </c>
      <c r="O30" s="35">
        <v>117.34832116915196</v>
      </c>
      <c r="P30" s="42">
        <f>IF(AND(O30&lt;0,O29&lt;0),"NA",IF(AND(O30&gt;0,O29&lt;0),"LP",IF(AND(O30&lt;0,O29&gt;0),"PL",((O30/O29-1)*100))))</f>
        <v>101.44849341503183</v>
      </c>
      <c r="Q30" s="34">
        <v>18.108010496675785</v>
      </c>
      <c r="R30" s="37">
        <v>18.426553834743174</v>
      </c>
      <c r="S30" s="34">
        <v>0</v>
      </c>
      <c r="T30" s="38">
        <f>IF(O30&lt;0,"- ",IF(ISERROR(($E29-S30)/O30),"- ",(($E29-S30)/O30)))</f>
        <v>50.200973829940075</v>
      </c>
      <c r="U30" s="34">
        <v>5283.5581978313967</v>
      </c>
      <c r="V30" s="34">
        <v>0</v>
      </c>
      <c r="W30" s="34">
        <v>301905.34943399997</v>
      </c>
      <c r="X30" s="38">
        <f>IF(I30&lt;0,"- ",IF(ISERROR((U30+V30+W30)/I30),"- ",(U30+V30+W30)/I30))</f>
        <v>30.318349473427276</v>
      </c>
      <c r="Y30" s="39">
        <f>IF(ISERROR(W30/H30),"- ",(W30/H30))</f>
        <v>9.1684396423128582</v>
      </c>
      <c r="Z30" s="34">
        <v>760.27590286378597</v>
      </c>
      <c r="AA30" s="40">
        <f>IF(Z30&lt;0,"- ",IF(ISERROR(($E29/Z30)),"- ",(($E29/Z30))))</f>
        <v>7.7485028498337858</v>
      </c>
      <c r="AB30" s="34">
        <v>17.101884667990447</v>
      </c>
      <c r="AC30" s="41">
        <f>IF(ISERROR(AB30/$E29*100),"- ",(AB30/$E29*100))</f>
        <v>0.29030529057868693</v>
      </c>
      <c r="AD30" s="42">
        <v>14.573608295033813</v>
      </c>
      <c r="AE30" s="34">
        <v>102.305128</v>
      </c>
      <c r="AF30" s="43">
        <v>0.16219084170000742</v>
      </c>
      <c r="AG30" s="43">
        <v>0.52146662827106882</v>
      </c>
    </row>
    <row r="31" spans="1:33" s="45" customFormat="1" ht="10.5" x14ac:dyDescent="0.15">
      <c r="A31" s="120"/>
      <c r="B31" s="29">
        <v>27</v>
      </c>
      <c r="C31" s="47" t="str">
        <f>C30</f>
        <v>NFIL IB Equity</v>
      </c>
      <c r="D31" s="49" t="s">
        <v>855</v>
      </c>
      <c r="E31" s="50"/>
      <c r="F31" s="51"/>
      <c r="G31" s="33" t="s">
        <v>407</v>
      </c>
      <c r="H31" s="34">
        <v>40036.486483529246</v>
      </c>
      <c r="I31" s="34">
        <v>11929.588328576407</v>
      </c>
      <c r="J31" s="34">
        <v>7496.3113555038335</v>
      </c>
      <c r="K31" s="34">
        <v>7496.3113555038335</v>
      </c>
      <c r="L31" s="35">
        <f>IF(ISERROR(K31/$H31*100),"- ",(K31/$H31*100))</f>
        <v>18.723699340070134</v>
      </c>
      <c r="M31" s="35">
        <f>IF(ISERROR(I31/$H31*100),"- ",(I31/$H31*100))</f>
        <v>29.796791318049753</v>
      </c>
      <c r="N31" s="35">
        <v>146.548105692294</v>
      </c>
      <c r="O31" s="35">
        <v>146.548105692294</v>
      </c>
      <c r="P31" s="42">
        <f>IF(AND(O31&lt;0,O30&lt;0),"NA",IF(AND(O31&gt;0,O30&lt;0),"LP",IF(AND(O31&lt;0,O30&gt;0),"PL",((O31/O30-1)*100))))</f>
        <v>24.883001505451418</v>
      </c>
      <c r="Q31" s="34">
        <v>18.188381143188266</v>
      </c>
      <c r="R31" s="37">
        <v>17.964454253800284</v>
      </c>
      <c r="S31" s="34">
        <v>0</v>
      </c>
      <c r="T31" s="39">
        <f>IF(O31&lt;0,"- ",IF(ISERROR(($E29-S31)/O31),"- ",(($E29-S31)/O31)))</f>
        <v>40.198404286230009</v>
      </c>
      <c r="U31" s="34">
        <v>8238.7102071255595</v>
      </c>
      <c r="V31" s="34">
        <v>0</v>
      </c>
      <c r="W31" s="34">
        <v>301905.34943399997</v>
      </c>
      <c r="X31" s="39">
        <f>IF(I31&lt;0,"- ",IF(ISERROR((U31+V31+W31)/I31),"- ",(U31+V31+W31)/I31))</f>
        <v>25.997884511923974</v>
      </c>
      <c r="Y31" s="39">
        <f>IF(ISERROR(W31/H31),"- ",(W31/H31))</f>
        <v>7.5407553447079305</v>
      </c>
      <c r="Z31" s="34">
        <v>871.25827704365622</v>
      </c>
      <c r="AA31" s="40">
        <f>IF(Z31&lt;0,"- ",IF(ISERROR(($E29/Z31)),"- ",(($E29/Z31))))</f>
        <v>6.7614852624290407</v>
      </c>
      <c r="AB31" s="34">
        <v>35.565731512423866</v>
      </c>
      <c r="AC31" s="41">
        <f>IF(ISERROR(AB31/$E29*100),"- ",(AB31/$E29*100))</f>
        <v>0.60372995268076501</v>
      </c>
      <c r="AD31" s="42">
        <v>24.268980717567906</v>
      </c>
      <c r="AE31" s="34">
        <v>102.305128</v>
      </c>
      <c r="AF31" s="43">
        <v>0.19743567950597363</v>
      </c>
      <c r="AG31" s="43">
        <v>0.69061144275954323</v>
      </c>
    </row>
    <row r="32" spans="1:33" s="45" customFormat="1" ht="10.5" x14ac:dyDescent="0.15">
      <c r="A32" s="120"/>
      <c r="B32" s="29">
        <v>28</v>
      </c>
      <c r="C32" s="47" t="str">
        <f>C31</f>
        <v>NFIL IB Equity</v>
      </c>
      <c r="D32" s="47" t="s">
        <v>1123</v>
      </c>
      <c r="E32" s="50"/>
      <c r="F32" s="52"/>
      <c r="G32" s="33" t="s">
        <v>458</v>
      </c>
      <c r="H32" s="34">
        <v>49519.184448122163</v>
      </c>
      <c r="I32" s="34">
        <v>14579.952480286422</v>
      </c>
      <c r="J32" s="34">
        <v>9057.6314978379323</v>
      </c>
      <c r="K32" s="34">
        <v>9057.6314978379323</v>
      </c>
      <c r="L32" s="35">
        <f>IF(ISERROR(K32/$H32*100),"- ",(K32/$H32*100))</f>
        <v>18.291156445290387</v>
      </c>
      <c r="M32" s="35">
        <f>IF(ISERROR(I32/$H32*100),"- ",(I32/$H32*100))</f>
        <v>29.4430383754822</v>
      </c>
      <c r="N32" s="35">
        <v>177.07091863152613</v>
      </c>
      <c r="O32" s="35">
        <v>177.07091863152613</v>
      </c>
      <c r="P32" s="42">
        <f>IF(AND(O32&lt;0,O31&lt;0),"NA",IF(AND(O32&gt;0,O31&lt;0),"LP",IF(AND(O32&lt;0,O31&gt;0),"PL",((O32/O31-1)*100))))</f>
        <v>20.827845433444669</v>
      </c>
      <c r="Q32" s="34">
        <v>19.374858887505908</v>
      </c>
      <c r="R32" s="37">
        <v>18.885833002445189</v>
      </c>
      <c r="S32" s="34">
        <v>0</v>
      </c>
      <c r="T32" s="39">
        <f>IF(O32&lt;0,"- ",IF(ISERROR(($E29-S32)/O32),"- ",(($E29-S32)/O32)))</f>
        <v>33.269155915200365</v>
      </c>
      <c r="U32" s="34">
        <v>11303.226144878854</v>
      </c>
      <c r="V32" s="34">
        <v>0</v>
      </c>
      <c r="W32" s="34">
        <v>301905.34943399997</v>
      </c>
      <c r="X32" s="39">
        <f>IF(I32&lt;0,"- ",IF(ISERROR((U32+V32+W32)/I32),"- ",(U32+V32+W32)/I32))</f>
        <v>21.482139671056448</v>
      </c>
      <c r="Y32" s="39">
        <f>IF(ISERROR(W32/H32),"- ",(W32/H32))</f>
        <v>6.0967350896153265</v>
      </c>
      <c r="Z32" s="34">
        <v>1003.9136426550973</v>
      </c>
      <c r="AA32" s="40">
        <f>IF(Z32&lt;0,"- ",IF(ISERROR(($E29/Z32)),"- ",(($E29/Z32))))</f>
        <v>5.8680346094508655</v>
      </c>
      <c r="AB32" s="34">
        <v>44.415553020085113</v>
      </c>
      <c r="AC32" s="41">
        <f>IF(ISERROR(AB32/$E29*100),"- ",(AB32/$E29*100))</f>
        <v>0.75395608589518093</v>
      </c>
      <c r="AD32" s="42">
        <v>25.083482574860977</v>
      </c>
      <c r="AE32" s="34">
        <v>102.305128</v>
      </c>
      <c r="AF32" s="43">
        <v>0.23568064279498471</v>
      </c>
      <c r="AG32" s="43">
        <v>0.77525809224426245</v>
      </c>
    </row>
    <row r="33" spans="1:33" s="45" customFormat="1" ht="10.5" x14ac:dyDescent="0.15">
      <c r="A33" s="120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57"/>
    </row>
    <row r="34" spans="1:33" s="45" customFormat="1" ht="10.5" x14ac:dyDescent="0.15">
      <c r="A34" s="119">
        <v>6</v>
      </c>
      <c r="B34" s="29">
        <v>25</v>
      </c>
      <c r="C34" s="30" t="str">
        <f>VLOOKUP($A34,'All cos summary'!$A$75:$B$92,2,FALSE)</f>
        <v>SUMICHEM IB Equity</v>
      </c>
      <c r="D34" s="63" t="s">
        <v>581</v>
      </c>
      <c r="E34" s="64">
        <v>380.1</v>
      </c>
      <c r="F34" s="65">
        <v>2036.4438818612139</v>
      </c>
      <c r="G34" s="33" t="s">
        <v>459</v>
      </c>
      <c r="H34" s="66">
        <v>31485.24</v>
      </c>
      <c r="I34" s="66">
        <v>6320.5300000000034</v>
      </c>
      <c r="J34" s="66">
        <v>5062.4000000000033</v>
      </c>
      <c r="K34" s="66">
        <v>5062.4000000000033</v>
      </c>
      <c r="L34" s="67">
        <f>IF(ISERROR(K34/$H34*100),"- ",(K34/$H34*100))</f>
        <v>16.078645104817376</v>
      </c>
      <c r="M34" s="67">
        <f>IF(ISERROR(I34/$H34*100),"- ",(I34/$H34*100))</f>
        <v>20.074580978261569</v>
      </c>
      <c r="N34" s="67">
        <v>10.142122745649576</v>
      </c>
      <c r="O34" s="67">
        <v>10.142122745649576</v>
      </c>
      <c r="P34" s="68" t="s">
        <v>50</v>
      </c>
      <c r="Q34" s="66">
        <v>24.893143922496545</v>
      </c>
      <c r="R34" s="69">
        <v>18.926197028500347</v>
      </c>
      <c r="S34" s="66">
        <v>0</v>
      </c>
      <c r="T34" s="70">
        <f>IF(O34&lt;0,"- ",IF(ISERROR(($E34-S34)/O34),"- ",(($E34-S34)/O34)))</f>
        <v>37.477361449115023</v>
      </c>
      <c r="U34" s="66">
        <v>-5000.17</v>
      </c>
      <c r="V34" s="66">
        <v>0</v>
      </c>
      <c r="W34" s="66">
        <v>189725.2942536</v>
      </c>
      <c r="X34" s="70">
        <f>IF(I34&lt;0,"- ",IF(ISERROR((U34+V34+W34)/I34),"- ",(U34+V34+W34)/I34))</f>
        <v>29.226207968888669</v>
      </c>
      <c r="Y34" s="70">
        <f>IF(ISERROR(W34/H34),"- ",(W34/H34))</f>
        <v>6.0258487549594664</v>
      </c>
      <c r="Z34" s="66">
        <v>58.201007320503408</v>
      </c>
      <c r="AA34" s="71">
        <f>IF(Z34&lt;0,"- ",IF(ISERROR(($E34/Z34)),"- ",(($E34/Z34))))</f>
        <v>6.530814800280889</v>
      </c>
      <c r="AB34" s="66">
        <v>1.2096222120892937</v>
      </c>
      <c r="AC34" s="72">
        <f>IF(ISERROR(AB34/$E34*100),"- ",(AB34/$E34*100))</f>
        <v>0.31823788794772256</v>
      </c>
      <c r="AD34" s="73">
        <v>11.926716353419764</v>
      </c>
      <c r="AE34" s="66">
        <v>4991.46</v>
      </c>
      <c r="AF34" s="74">
        <v>-0.18693545076642801</v>
      </c>
      <c r="AG34" s="74">
        <v>-0.79109979701069333</v>
      </c>
    </row>
    <row r="35" spans="1:33" s="45" customFormat="1" ht="10.5" x14ac:dyDescent="0.15">
      <c r="A35" s="120"/>
      <c r="B35" s="29">
        <v>26</v>
      </c>
      <c r="C35" s="47" t="str">
        <f>C34</f>
        <v>SUMICHEM IB Equity</v>
      </c>
      <c r="D35" s="47" t="s">
        <v>867</v>
      </c>
      <c r="E35" s="48"/>
      <c r="F35" s="32"/>
      <c r="G35" s="33" t="s">
        <v>311</v>
      </c>
      <c r="H35" s="34">
        <v>32281.3217448</v>
      </c>
      <c r="I35" s="34">
        <v>6620.7393494816006</v>
      </c>
      <c r="J35" s="34">
        <v>5543.6340431348181</v>
      </c>
      <c r="K35" s="34">
        <v>5543.6340431348181</v>
      </c>
      <c r="L35" s="35">
        <f>IF(ISERROR(K35/$H35*100),"- ",(K35/$H35*100))</f>
        <v>17.172884329086706</v>
      </c>
      <c r="M35" s="35">
        <f>IF(ISERROR(I35/$H35*100),"- ",(I35/$H35*100))</f>
        <v>20.509505161597342</v>
      </c>
      <c r="N35" s="35">
        <v>11.106237539987935</v>
      </c>
      <c r="O35" s="35">
        <v>11.106237539987935</v>
      </c>
      <c r="P35" s="42">
        <f>IF(AND(O35&lt;0,O34&lt;0),"NA",IF(AND(O35&gt;0,O34&lt;0),"LP",IF(AND(O35&lt;0,O34&gt;0),"PL",((O35/O34-1)*100))))</f>
        <v>9.5060454159057848</v>
      </c>
      <c r="Q35" s="34">
        <v>23.119751129953396</v>
      </c>
      <c r="R35" s="37">
        <v>17.61713006119091</v>
      </c>
      <c r="S35" s="34">
        <v>0</v>
      </c>
      <c r="T35" s="38">
        <f>IF(O35&lt;0,"- ",IF(ISERROR(($E34-S35)/O35),"- ",(($E34-S35)/O35)))</f>
        <v>34.224011383823949</v>
      </c>
      <c r="U35" s="34">
        <v>-11166.628659842325</v>
      </c>
      <c r="V35" s="34">
        <v>0</v>
      </c>
      <c r="W35" s="34">
        <v>189725.2942536</v>
      </c>
      <c r="X35" s="38">
        <f>IF(I35&lt;0,"- ",IF(ISERROR((U35+V35+W35)/I35),"- ",(U35+V35+W35)/I35))</f>
        <v>26.969596017662091</v>
      </c>
      <c r="Y35" s="39">
        <f>IF(ISERROR(W35/H35),"- ",(W35/H35))</f>
        <v>5.8772467792202994</v>
      </c>
      <c r="Z35" s="34">
        <v>67.883519516862265</v>
      </c>
      <c r="AA35" s="40">
        <f>IF(Z35&lt;0,"- ",IF(ISERROR(($E34/Z35)),"- ",(($E34/Z35))))</f>
        <v>5.5992971888498388</v>
      </c>
      <c r="AB35" s="34">
        <v>1.3246094489313867</v>
      </c>
      <c r="AC35" s="41">
        <f>IF(ISERROR(AB35/$E34*100),"- ",(AB35/$E34*100))</f>
        <v>0.34848972610665263</v>
      </c>
      <c r="AD35" s="42">
        <v>11.926716353419769</v>
      </c>
      <c r="AE35" s="34">
        <v>4991.46</v>
      </c>
      <c r="AF35" s="43">
        <v>-0.35486460310107448</v>
      </c>
      <c r="AG35" s="43">
        <v>-1.6866135442587185</v>
      </c>
    </row>
    <row r="36" spans="1:33" s="45" customFormat="1" ht="10.5" x14ac:dyDescent="0.15">
      <c r="A36" s="120"/>
      <c r="B36" s="29">
        <v>27</v>
      </c>
      <c r="C36" s="47" t="str">
        <f>C35</f>
        <v>SUMICHEM IB Equity</v>
      </c>
      <c r="D36" s="49" t="s">
        <v>801</v>
      </c>
      <c r="E36" s="50"/>
      <c r="F36" s="51"/>
      <c r="G36" s="33" t="s">
        <v>407</v>
      </c>
      <c r="H36" s="34">
        <v>36119.366763719991</v>
      </c>
      <c r="I36" s="34">
        <v>7878.2096346434373</v>
      </c>
      <c r="J36" s="34">
        <v>6653.438401708232</v>
      </c>
      <c r="K36" s="34">
        <v>6653.438401708232</v>
      </c>
      <c r="L36" s="35">
        <f>IF(ISERROR(K36/$H36*100),"- ",(K36/$H36*100))</f>
        <v>18.420695039402691</v>
      </c>
      <c r="M36" s="35">
        <f>IF(ISERROR(I36/$H36*100),"- ",(I36/$H36*100))</f>
        <v>21.811594002131525</v>
      </c>
      <c r="N36" s="35">
        <v>13.32964383508679</v>
      </c>
      <c r="O36" s="35">
        <v>13.32964383508679</v>
      </c>
      <c r="P36" s="42">
        <f>IF(AND(O36&lt;0,O35&lt;0),"NA",IF(AND(O36&gt;0,O35&lt;0),"LP",IF(AND(O36&lt;0,O35&gt;0),"PL",((O36/O35-1)*100))))</f>
        <v>20.019437609662983</v>
      </c>
      <c r="Q36" s="34">
        <v>23.781990383613746</v>
      </c>
      <c r="R36" s="37">
        <v>18.083255643165298</v>
      </c>
      <c r="S36" s="34">
        <v>0</v>
      </c>
      <c r="T36" s="39">
        <f>IF(O36&lt;0,"- ",IF(ISERROR(($E34-S36)/O36),"- ",(($E34-S36)/O36)))</f>
        <v>28.515390561260649</v>
      </c>
      <c r="U36" s="34">
        <v>-13533.581550381499</v>
      </c>
      <c r="V36" s="34">
        <v>0</v>
      </c>
      <c r="W36" s="34">
        <v>189725.2942536</v>
      </c>
      <c r="X36" s="39">
        <f>IF(I36&lt;0,"- ",IF(ISERROR((U36+V36+W36)/I36),"- ",(U36+V36+W36)/I36))</f>
        <v>22.364435687067477</v>
      </c>
      <c r="Y36" s="39">
        <f>IF(ISERROR(W36/H36),"- ",(W36/H36))</f>
        <v>5.2527303563962011</v>
      </c>
      <c r="Z36" s="34">
        <v>79.541746133516668</v>
      </c>
      <c r="AA36" s="40">
        <f>IF(Z36&lt;0,"- ",IF(ISERROR(($E34/Z36)),"- ",(($E34/Z36))))</f>
        <v>4.7786227795650129</v>
      </c>
      <c r="AB36" s="34">
        <v>1.5897888111319067</v>
      </c>
      <c r="AC36" s="41">
        <f>IF(ISERROR(AB36/$E34*100),"- ",(AB36/$E34*100))</f>
        <v>0.41825540940065947</v>
      </c>
      <c r="AD36" s="42">
        <v>11.926716353419771</v>
      </c>
      <c r="AE36" s="34">
        <v>4991.46</v>
      </c>
      <c r="AF36" s="43">
        <v>-0.3678266787295133</v>
      </c>
      <c r="AG36" s="43">
        <v>-1.7178498895065288</v>
      </c>
    </row>
    <row r="37" spans="1:33" s="45" customFormat="1" ht="10.5" x14ac:dyDescent="0.15">
      <c r="A37" s="120"/>
      <c r="B37" s="29">
        <v>28</v>
      </c>
      <c r="C37" s="47" t="str">
        <f>C36</f>
        <v>SUMICHEM IB Equity</v>
      </c>
      <c r="D37" s="47" t="s">
        <v>1123</v>
      </c>
      <c r="E37" s="50"/>
      <c r="F37" s="52"/>
      <c r="G37" s="33" t="s">
        <v>458</v>
      </c>
      <c r="H37" s="34">
        <v>41971.010710277973</v>
      </c>
      <c r="I37" s="34">
        <v>9552.2772472553334</v>
      </c>
      <c r="J37" s="34">
        <v>7884.1278525144007</v>
      </c>
      <c r="K37" s="34">
        <v>7884.1278525144007</v>
      </c>
      <c r="L37" s="35">
        <f>IF(ISERROR(K37/$H37*100),"- ",(K37/$H37*100))</f>
        <v>18.784698579068802</v>
      </c>
      <c r="M37" s="35">
        <f>IF(ISERROR(I37/$H37*100),"- ",(I37/$H37*100))</f>
        <v>22.759226155390504</v>
      </c>
      <c r="N37" s="35">
        <v>15.795233964640406</v>
      </c>
      <c r="O37" s="35">
        <v>15.795233964640406</v>
      </c>
      <c r="P37" s="42">
        <f>IF(AND(O37&lt;0,O36&lt;0),"NA",IF(AND(O37&gt;0,O36&lt;0),"LP",IF(AND(O37&lt;0,O36&gt;0),"PL",((O37/O36-1)*100))))</f>
        <v>18.497044332599465</v>
      </c>
      <c r="Q37" s="34">
        <v>24.058737282337002</v>
      </c>
      <c r="R37" s="37">
        <v>18.250772511878825</v>
      </c>
      <c r="S37" s="34">
        <v>0</v>
      </c>
      <c r="T37" s="39">
        <f>IF(O37&lt;0,"- ",IF(ISERROR(($E34-S37)/O37),"- ",(($E34-S37)/O37)))</f>
        <v>24.064220944805317</v>
      </c>
      <c r="U37" s="34">
        <v>-16254.381442889589</v>
      </c>
      <c r="V37" s="34">
        <v>0</v>
      </c>
      <c r="W37" s="34">
        <v>189725.2942536</v>
      </c>
      <c r="X37" s="39">
        <f>IF(I37&lt;0,"- ",IF(ISERROR((U37+V37+W37)/I37),"- ",(U37+V37+W37)/I37))</f>
        <v>18.160163102526571</v>
      </c>
      <c r="Y37" s="39">
        <f>IF(ISERROR(W37/H37),"- ",(W37/H37))</f>
        <v>4.5203889790326057</v>
      </c>
      <c r="Z37" s="34">
        <v>93.549381426807798</v>
      </c>
      <c r="AA37" s="40">
        <f>IF(Z37&lt;0,"- ",IF(ISERROR(($E34/Z37)),"- ",(($E34/Z37))))</f>
        <v>4.0630947442168486</v>
      </c>
      <c r="AB37" s="34">
        <v>1.8838527523216808</v>
      </c>
      <c r="AC37" s="41">
        <f>IF(ISERROR(AB37/$E34*100),"- ",(AB37/$E34*100))</f>
        <v>0.49562029790099466</v>
      </c>
      <c r="AD37" s="42">
        <v>11.926716353419769</v>
      </c>
      <c r="AE37" s="34">
        <v>4991.46</v>
      </c>
      <c r="AF37" s="43">
        <v>-0.37626865467544846</v>
      </c>
      <c r="AG37" s="43">
        <v>-1.7016237094207016</v>
      </c>
    </row>
    <row r="38" spans="1:33" s="45" customFormat="1" ht="10.5" x14ac:dyDescent="0.15">
      <c r="A38" s="120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57"/>
    </row>
    <row r="39" spans="1:33" s="45" customFormat="1" ht="10.5" x14ac:dyDescent="0.15">
      <c r="A39" s="119">
        <v>7</v>
      </c>
      <c r="B39" s="29">
        <v>25</v>
      </c>
      <c r="C39" s="30" t="str">
        <f>VLOOKUP($A39,'All cos summary'!$A$75:$B$92,2,FALSE)</f>
        <v>DN IB Equity</v>
      </c>
      <c r="D39" s="63" t="s">
        <v>571</v>
      </c>
      <c r="E39" s="64">
        <v>1377.7</v>
      </c>
      <c r="F39" s="65">
        <v>2016.9451251618098</v>
      </c>
      <c r="G39" s="33" t="s">
        <v>459</v>
      </c>
      <c r="H39" s="66">
        <v>81207.5</v>
      </c>
      <c r="I39" s="66">
        <v>9305.7999999999975</v>
      </c>
      <c r="J39" s="66">
        <v>5363.199999999998</v>
      </c>
      <c r="K39" s="66">
        <v>5363.199999999998</v>
      </c>
      <c r="L39" s="67">
        <f>IF(ISERROR(K39/$H39*100),"- ",(K39/$H39*100))</f>
        <v>6.6043161038081433</v>
      </c>
      <c r="M39" s="67">
        <f>IF(ISERROR(I39/$H39*100),"- ",(I39/$H39*100))</f>
        <v>11.459286395960962</v>
      </c>
      <c r="N39" s="67">
        <v>39.319648093841629</v>
      </c>
      <c r="O39" s="67">
        <v>39.319648093841629</v>
      </c>
      <c r="P39" s="68" t="s">
        <v>50</v>
      </c>
      <c r="Q39" s="66">
        <v>13.355541750029754</v>
      </c>
      <c r="R39" s="69">
        <v>10.531266169151783</v>
      </c>
      <c r="S39" s="66">
        <v>0</v>
      </c>
      <c r="T39" s="70">
        <f>IF(O39&lt;0,"- ",IF(ISERROR(($E39-S39)/O39),"- ",(($E39-S39)/O39)))</f>
        <v>35.03846211217185</v>
      </c>
      <c r="U39" s="66">
        <v>2560.6000000000004</v>
      </c>
      <c r="V39" s="66">
        <v>359.9</v>
      </c>
      <c r="W39" s="66">
        <v>187908.69258570002</v>
      </c>
      <c r="X39" s="70">
        <f>IF(I39&lt;0,"- ",IF(ISERROR((U39+V39+W39)/I39),"- ",(U39+V39+W39)/I39))</f>
        <v>20.506479033043917</v>
      </c>
      <c r="Y39" s="70">
        <f>IF(ISERROR(W39/H39),"- ",(W39/H39))</f>
        <v>2.3139327351008223</v>
      </c>
      <c r="Z39" s="66">
        <v>395.06378299120234</v>
      </c>
      <c r="AA39" s="71">
        <f>IF(Z39&lt;0,"- ",IF(ISERROR(($E39/Z39)),"- ",(($E39/Z39))))</f>
        <v>3.4872849886892312</v>
      </c>
      <c r="AB39" s="66">
        <v>8.8274999999999988</v>
      </c>
      <c r="AC39" s="72">
        <f>IF(ISERROR(AB39/$E39*100),"- ",(AB39/$E39*100))</f>
        <v>0.64074181607026193</v>
      </c>
      <c r="AD39" s="73">
        <v>22.450607846062059</v>
      </c>
      <c r="AE39" s="66">
        <v>272.8</v>
      </c>
      <c r="AF39" s="74">
        <v>4.9975896183790142E-2</v>
      </c>
      <c r="AG39" s="74">
        <v>0.27516172709493014</v>
      </c>
    </row>
    <row r="40" spans="1:33" s="45" customFormat="1" ht="10.5" x14ac:dyDescent="0.15">
      <c r="A40" s="120"/>
      <c r="B40" s="29">
        <v>26</v>
      </c>
      <c r="C40" s="47" t="str">
        <f>C39</f>
        <v>DN IB Equity</v>
      </c>
      <c r="D40" s="47" t="s">
        <v>868</v>
      </c>
      <c r="E40" s="48"/>
      <c r="F40" s="32"/>
      <c r="G40" s="33" t="s">
        <v>311</v>
      </c>
      <c r="H40" s="34">
        <v>72510.374332535517</v>
      </c>
      <c r="I40" s="34">
        <v>8269.3212078279812</v>
      </c>
      <c r="J40" s="34">
        <v>4755.430469678523</v>
      </c>
      <c r="K40" s="34">
        <v>4755.430469678523</v>
      </c>
      <c r="L40" s="35">
        <f>IF(ISERROR(K40/$H40*100),"- ",(K40/$H40*100))</f>
        <v>6.5582759894052209</v>
      </c>
      <c r="M40" s="35">
        <f>IF(ISERROR(I40/$H40*100),"- ",(I40/$H40*100))</f>
        <v>11.40432839293387</v>
      </c>
      <c r="N40" s="35">
        <v>34.863859748376264</v>
      </c>
      <c r="O40" s="35">
        <v>34.863859748376264</v>
      </c>
      <c r="P40" s="42">
        <f>IF(AND(O40&lt;0,O39&lt;0),"NA",IF(AND(O40&gt;0,O39&lt;0),"LP",IF(AND(O40&lt;0,O39&gt;0),"PL",((O40/O39-1)*100))))</f>
        <v>-11.332218271208905</v>
      </c>
      <c r="Q40" s="34">
        <v>9.6079858723769807</v>
      </c>
      <c r="R40" s="37">
        <v>8.5433473960907271</v>
      </c>
      <c r="S40" s="34">
        <v>0</v>
      </c>
      <c r="T40" s="38">
        <f>IF(O40&lt;0,"- ",IF(ISERROR(($E39-S40)/O40),"- ",(($E39-S40)/O40)))</f>
        <v>39.516565576597252</v>
      </c>
      <c r="U40" s="34">
        <v>7665.6451014061149</v>
      </c>
      <c r="V40" s="34">
        <v>359.9</v>
      </c>
      <c r="W40" s="34">
        <v>187908.69258570002</v>
      </c>
      <c r="X40" s="38">
        <f>IF(I40&lt;0,"- ",IF(ISERROR((U40+V40+W40)/I40),"- ",(U40+V40+W40)/I40))</f>
        <v>23.694113792753516</v>
      </c>
      <c r="Y40" s="39">
        <f>IF(ISERROR(W40/H40),"- ",(W40/H40))</f>
        <v>2.5914732107704084</v>
      </c>
      <c r="Z40" s="34">
        <v>421.1001427395787</v>
      </c>
      <c r="AA40" s="40">
        <f>IF(Z40&lt;0,"- ",IF(ISERROR(($E39/Z40)),"- ",(($E39/Z40))))</f>
        <v>3.2716683281962506</v>
      </c>
      <c r="AB40" s="34">
        <v>8.8274999999999988</v>
      </c>
      <c r="AC40" s="41">
        <f>IF(ISERROR(AB40/$E39*100),"- ",(AB40/$E39*100))</f>
        <v>0.64074181607026193</v>
      </c>
      <c r="AD40" s="42">
        <v>25.319915992408522</v>
      </c>
      <c r="AE40" s="34">
        <v>272.8</v>
      </c>
      <c r="AF40" s="43">
        <v>0.13683208069519143</v>
      </c>
      <c r="AG40" s="43">
        <v>0.92699810646484393</v>
      </c>
    </row>
    <row r="41" spans="1:33" s="45" customFormat="1" ht="10.5" x14ac:dyDescent="0.15">
      <c r="A41" s="120"/>
      <c r="B41" s="29">
        <v>27</v>
      </c>
      <c r="C41" s="47" t="str">
        <f>C40</f>
        <v>DN IB Equity</v>
      </c>
      <c r="D41" s="49" t="s">
        <v>869</v>
      </c>
      <c r="E41" s="50"/>
      <c r="F41" s="51"/>
      <c r="G41" s="33" t="s">
        <v>407</v>
      </c>
      <c r="H41" s="34">
        <v>86954.271958839541</v>
      </c>
      <c r="I41" s="34">
        <v>12007.028111161326</v>
      </c>
      <c r="J41" s="34">
        <v>6536.39937084339</v>
      </c>
      <c r="K41" s="34">
        <v>6536.39937084339</v>
      </c>
      <c r="L41" s="35">
        <f>IF(ISERROR(K41/$H41*100),"- ",(K41/$H41*100))</f>
        <v>7.5170537612429715</v>
      </c>
      <c r="M41" s="35">
        <f>IF(ISERROR(I41/$H41*100),"- ",(I41/$H41*100))</f>
        <v>13.808439586320661</v>
      </c>
      <c r="N41" s="35">
        <v>47.920816501784373</v>
      </c>
      <c r="O41" s="35">
        <v>47.920816501784373</v>
      </c>
      <c r="P41" s="42">
        <f>IF(AND(O41&lt;0,O40&lt;0),"NA",IF(AND(O41&gt;0,O40&lt;0),"LP",IF(AND(O41&lt;0,O40&gt;0),"PL",((O41/O40-1)*100))))</f>
        <v>37.4512657165454</v>
      </c>
      <c r="Q41" s="34">
        <v>11.819877187693283</v>
      </c>
      <c r="R41" s="37">
        <v>10.875108225923711</v>
      </c>
      <c r="S41" s="34">
        <v>0</v>
      </c>
      <c r="T41" s="39">
        <f>IF(O41&lt;0,"- ",IF(ISERROR(($E39-S41)/O41),"- ",(($E39-S41)/O41)))</f>
        <v>28.74951014135371</v>
      </c>
      <c r="U41" s="34">
        <v>32347.53925145528</v>
      </c>
      <c r="V41" s="34">
        <v>359.9</v>
      </c>
      <c r="W41" s="34">
        <v>187908.69258570002</v>
      </c>
      <c r="X41" s="39">
        <f>IF(I41&lt;0,"- ",IF(ISERROR((U41+V41+W41)/I41),"- ",(U41+V41+W41)/I41))</f>
        <v>18.373916492464776</v>
      </c>
      <c r="Y41" s="39">
        <f>IF(ISERROR(W41/H41),"- ",(W41/H41))</f>
        <v>2.1610058753024579</v>
      </c>
      <c r="Z41" s="34">
        <v>460.19345924136303</v>
      </c>
      <c r="AA41" s="40">
        <f>IF(Z41&lt;0,"- ",IF(ISERROR(($E39/Z41)),"- ",(($E39/Z41))))</f>
        <v>2.9937409416273812</v>
      </c>
      <c r="AB41" s="34">
        <v>8.8274999999999988</v>
      </c>
      <c r="AC41" s="41">
        <f>IF(ISERROR(AB41/$E39*100),"- ",(AB41/$E39*100))</f>
        <v>0.64074181607026193</v>
      </c>
      <c r="AD41" s="42">
        <v>18.421013339101385</v>
      </c>
      <c r="AE41" s="34">
        <v>272.8</v>
      </c>
      <c r="AF41" s="43">
        <v>0.53498731637908592</v>
      </c>
      <c r="AG41" s="43">
        <v>2.6940504304629806</v>
      </c>
    </row>
    <row r="42" spans="1:33" s="45" customFormat="1" ht="10.5" x14ac:dyDescent="0.15">
      <c r="A42" s="120"/>
      <c r="B42" s="29">
        <v>28</v>
      </c>
      <c r="C42" s="47" t="str">
        <f>C41</f>
        <v>DN IB Equity</v>
      </c>
      <c r="D42" s="47" t="s">
        <v>1123</v>
      </c>
      <c r="E42" s="50"/>
      <c r="F42" s="52"/>
      <c r="G42" s="33" t="s">
        <v>458</v>
      </c>
      <c r="H42" s="34">
        <v>96593.299546472292</v>
      </c>
      <c r="I42" s="34">
        <v>15620.835860613683</v>
      </c>
      <c r="J42" s="34">
        <v>5657.2141200736514</v>
      </c>
      <c r="K42" s="34">
        <v>5657.2141200736514</v>
      </c>
      <c r="L42" s="35">
        <f>IF(ISERROR(K42/$H42*100),"- ",(K42/$H42*100))</f>
        <v>5.8567355568508059</v>
      </c>
      <c r="M42" s="35">
        <f>IF(ISERROR(I42/$H42*100),"- ",(I42/$H42*100))</f>
        <v>16.171759256549979</v>
      </c>
      <c r="N42" s="35">
        <v>41.475176833384538</v>
      </c>
      <c r="O42" s="35">
        <v>41.475176833384538</v>
      </c>
      <c r="P42" s="42">
        <f>IF(AND(O42&lt;0,O41&lt;0),"NA",IF(AND(O42&gt;0,O41&lt;0),"LP",IF(AND(O42&lt;0,O41&gt;0),"PL",((O42/O41-1)*100))))</f>
        <v>-13.45060484968954</v>
      </c>
      <c r="Q42" s="34">
        <v>9.6936072988055919</v>
      </c>
      <c r="R42" s="37">
        <v>8.7038134895045882</v>
      </c>
      <c r="S42" s="34">
        <v>0</v>
      </c>
      <c r="T42" s="39">
        <f>IF(O42&lt;0,"- ",IF(ISERROR(($E39-S42)/O42),"- ",(($E39-S42)/O42)))</f>
        <v>33.217459338016624</v>
      </c>
      <c r="U42" s="34">
        <v>75031.724753268529</v>
      </c>
      <c r="V42" s="34">
        <v>702.9</v>
      </c>
      <c r="W42" s="34">
        <v>187908.69258570002</v>
      </c>
      <c r="X42" s="39">
        <f>IF(I42&lt;0,"- ",IF(ISERROR((U42+V42+W42)/I42),"- ",(U42+V42+W42)/I42))</f>
        <v>16.877670291877134</v>
      </c>
      <c r="Y42" s="39">
        <f>IF(ISERROR(W42/H42),"- ",(W42/H42))</f>
        <v>1.9453594966521948</v>
      </c>
      <c r="Z42" s="34">
        <v>492.84113607474745</v>
      </c>
      <c r="AA42" s="40">
        <f>IF(Z42&lt;0,"- ",IF(ISERROR(($E39/Z42)),"- ",(($E39/Z42))))</f>
        <v>2.7954241218027085</v>
      </c>
      <c r="AB42" s="34">
        <v>8.8274999999999988</v>
      </c>
      <c r="AC42" s="41">
        <f>IF(ISERROR(AB42/$E39*100),"- ",(AB42/$E39*100))</f>
        <v>0.64074181607026193</v>
      </c>
      <c r="AD42" s="42">
        <v>21.283815221480854</v>
      </c>
      <c r="AE42" s="34">
        <v>272.8</v>
      </c>
      <c r="AF42" s="43">
        <v>1.1450267554329883</v>
      </c>
      <c r="AG42" s="43">
        <v>4.8033104900905617</v>
      </c>
    </row>
    <row r="43" spans="1:33" s="45" customFormat="1" ht="10.5" x14ac:dyDescent="0.15">
      <c r="A43" s="12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57"/>
    </row>
    <row r="44" spans="1:33" s="45" customFormat="1" ht="10.5" x14ac:dyDescent="0.15">
      <c r="A44" s="119">
        <v>8</v>
      </c>
      <c r="B44" s="29">
        <v>25</v>
      </c>
      <c r="C44" s="30" t="str">
        <f>VLOOKUP($A44,'All cos summary'!$A$75:$B$92,2,FALSE)</f>
        <v>TTCH IB Equity</v>
      </c>
      <c r="D44" s="63" t="s">
        <v>582</v>
      </c>
      <c r="E44" s="64">
        <v>651.9</v>
      </c>
      <c r="F44" s="65">
        <v>1782.5966578457576</v>
      </c>
      <c r="G44" s="33" t="s">
        <v>459</v>
      </c>
      <c r="H44" s="66">
        <v>148870</v>
      </c>
      <c r="I44" s="66">
        <v>19530</v>
      </c>
      <c r="J44" s="66">
        <v>3270</v>
      </c>
      <c r="K44" s="66">
        <v>3270</v>
      </c>
      <c r="L44" s="67">
        <f>IF(ISERROR(K44/$H44*100),"- ",(K44/$H44*100))</f>
        <v>2.1965473231678643</v>
      </c>
      <c r="M44" s="67">
        <f>IF(ISERROR(I44/$H44*100),"- ",(I44/$H44*100))</f>
        <v>13.11882850809431</v>
      </c>
      <c r="N44" s="67">
        <v>12.823529411764707</v>
      </c>
      <c r="O44" s="67">
        <v>12.823529411764707</v>
      </c>
      <c r="P44" s="68" t="s">
        <v>50</v>
      </c>
      <c r="Q44" s="66">
        <v>3.1659814542508178</v>
      </c>
      <c r="R44" s="69">
        <v>1.4919584806661343</v>
      </c>
      <c r="S44" s="66">
        <v>0</v>
      </c>
      <c r="T44" s="70">
        <f>IF(O44&lt;0,"- ",IF(ISERROR(($E44-S44)/O44),"- ",(($E44-S44)/O44)))</f>
        <v>50.836238532110087</v>
      </c>
      <c r="U44" s="66">
        <v>48840</v>
      </c>
      <c r="V44" s="66">
        <v>9070</v>
      </c>
      <c r="W44" s="66">
        <v>166075.61762820001</v>
      </c>
      <c r="X44" s="70">
        <f>IF(I44&lt;0,"- ",IF(ISERROR((U44+V44+W44)/I44),"- ",(U44+V44+W44)/I44))</f>
        <v>11.468797625611879</v>
      </c>
      <c r="Y44" s="70">
        <f>IF(ISERROR(W44/H44),"- ",(W44/H44))</f>
        <v>1.1155747808705583</v>
      </c>
      <c r="Z44" s="66">
        <v>846.82352941176475</v>
      </c>
      <c r="AA44" s="71">
        <f>IF(Z44&lt;0,"- ",IF(ISERROR(($E44/Z44)),"- ",(($E44/Z44))))</f>
        <v>0.76981800500138919</v>
      </c>
      <c r="AB44" s="66">
        <v>11.77</v>
      </c>
      <c r="AC44" s="72">
        <f>IF(ISERROR(AB44/$E44*100),"- ",(AB44/$E44*100))</f>
        <v>1.8054916398220586</v>
      </c>
      <c r="AD44" s="73">
        <v>91.784403669724767</v>
      </c>
      <c r="AE44" s="66">
        <v>2550</v>
      </c>
      <c r="AF44" s="74">
        <v>0.21414008549819138</v>
      </c>
      <c r="AG44" s="74">
        <v>2.5007680491551461</v>
      </c>
    </row>
    <row r="45" spans="1:33" s="45" customFormat="1" ht="10.5" x14ac:dyDescent="0.15">
      <c r="A45" s="120"/>
      <c r="B45" s="29">
        <v>26</v>
      </c>
      <c r="C45" s="47" t="str">
        <f>C44</f>
        <v>TTCH IB Equity</v>
      </c>
      <c r="D45" s="47" t="s">
        <v>870</v>
      </c>
      <c r="E45" s="48"/>
      <c r="F45" s="32"/>
      <c r="G45" s="33" t="s">
        <v>311</v>
      </c>
      <c r="H45" s="34">
        <v>146228.82569345663</v>
      </c>
      <c r="I45" s="34">
        <v>20565.467665087694</v>
      </c>
      <c r="J45" s="34">
        <v>3175.5322720099475</v>
      </c>
      <c r="K45" s="34">
        <v>4365.5322720099475</v>
      </c>
      <c r="L45" s="35">
        <f>IF(ISERROR(K45/$H45*100),"- ",(K45/$H45*100))</f>
        <v>2.9854115639015859</v>
      </c>
      <c r="M45" s="35">
        <f>IF(ISERROR(I45/$H45*100),"- ",(I45/$H45*100))</f>
        <v>14.063894425439502</v>
      </c>
      <c r="N45" s="35">
        <v>12.453067733372345</v>
      </c>
      <c r="O45" s="35">
        <v>17.119734400039011</v>
      </c>
      <c r="P45" s="42">
        <f>IF(AND(O45&lt;0,O44&lt;0),"NA",IF(AND(O45&gt;0,O44&lt;0),"LP",IF(AND(O45&lt;0,O44&gt;0),"PL",((O45/O44-1)*100))))</f>
        <v>33.50251596360696</v>
      </c>
      <c r="Q45" s="34">
        <v>3.5895599852377682</v>
      </c>
      <c r="R45" s="37">
        <v>2.020826299633653</v>
      </c>
      <c r="S45" s="34">
        <v>0</v>
      </c>
      <c r="T45" s="38">
        <f>IF(O45&lt;0,"- ",IF(ISERROR(($E44-S45)/O45),"- ",(($E44-S45)/O45)))</f>
        <v>38.078861784124086</v>
      </c>
      <c r="U45" s="34">
        <v>45817.355269289234</v>
      </c>
      <c r="V45" s="34">
        <v>9793.8772709977457</v>
      </c>
      <c r="W45" s="34">
        <v>166075.61762820001</v>
      </c>
      <c r="X45" s="38">
        <f>IF(I45&lt;0,"- ",IF(ISERROR((U45+V45+W45)/I45),"- ",(U45+V45+W45)/I45))</f>
        <v>10.779567660638545</v>
      </c>
      <c r="Y45" s="39">
        <f>IF(ISERROR(W45/H45),"- ",(W45/H45))</f>
        <v>1.1357242106036516</v>
      </c>
      <c r="Z45" s="34">
        <v>847.50659714513699</v>
      </c>
      <c r="AA45" s="40">
        <f>IF(Z45&lt;0,"- ",IF(ISERROR(($E44/Z45)),"- ",(($E44/Z45))))</f>
        <v>0.76919755220307851</v>
      </c>
      <c r="AB45" s="34">
        <v>11.77</v>
      </c>
      <c r="AC45" s="41">
        <f>IF(ISERROR(AB45/$E44*100),"- ",(AB45/$E44*100))</f>
        <v>1.8054916398220586</v>
      </c>
      <c r="AD45" s="42">
        <v>94.514863742836425</v>
      </c>
      <c r="AE45" s="34">
        <v>2550</v>
      </c>
      <c r="AF45" s="43">
        <v>0.20321809827587653</v>
      </c>
      <c r="AG45" s="43">
        <v>2.2278781117664344</v>
      </c>
    </row>
    <row r="46" spans="1:33" s="45" customFormat="1" ht="10.5" x14ac:dyDescent="0.15">
      <c r="A46" s="120"/>
      <c r="B46" s="29">
        <v>27</v>
      </c>
      <c r="C46" s="47" t="str">
        <f>C45</f>
        <v>TTCH IB Equity</v>
      </c>
      <c r="D46" s="49" t="s">
        <v>871</v>
      </c>
      <c r="E46" s="50"/>
      <c r="F46" s="51"/>
      <c r="G46" s="33" t="s">
        <v>407</v>
      </c>
      <c r="H46" s="34">
        <v>153392.49084403759</v>
      </c>
      <c r="I46" s="34">
        <v>24162.239163190927</v>
      </c>
      <c r="J46" s="34">
        <v>6285.3619015093982</v>
      </c>
      <c r="K46" s="34">
        <v>6285.3619015093982</v>
      </c>
      <c r="L46" s="35">
        <f>IF(ISERROR(K46/$H46*100),"- ",(K46/$H46*100))</f>
        <v>4.0975681840254259</v>
      </c>
      <c r="M46" s="35">
        <f>IF(ISERROR(I46/$H46*100),"- ",(I46/$H46*100))</f>
        <v>15.751904822875574</v>
      </c>
      <c r="N46" s="35">
        <v>24.648478045134894</v>
      </c>
      <c r="O46" s="35">
        <v>24.648478045134894</v>
      </c>
      <c r="P46" s="42">
        <f>IF(AND(O46&lt;0,O45&lt;0),"NA",IF(AND(O46&gt;0,O45&lt;0),"LP",IF(AND(O46&lt;0,O45&gt;0),"PL",((O46/O45-1)*100))))</f>
        <v>43.976988597899776</v>
      </c>
      <c r="Q46" s="34">
        <v>4.2645316980978754</v>
      </c>
      <c r="R46" s="37">
        <v>2.8864217144908282</v>
      </c>
      <c r="S46" s="34">
        <v>0</v>
      </c>
      <c r="T46" s="39">
        <f>IF(O46&lt;0,"- ",IF(ISERROR(($E44-S46)/O46),"- ",(($E44-S46)/O46)))</f>
        <v>26.447880425163685</v>
      </c>
      <c r="U46" s="34">
        <v>38847.55666752941</v>
      </c>
      <c r="V46" s="34">
        <v>10806.808109907777</v>
      </c>
      <c r="W46" s="34">
        <v>166075.61762820001</v>
      </c>
      <c r="X46" s="39">
        <f>IF(I46&lt;0,"- ",IF(ISERROR((U46+V46+W46)/I46),"- ",(U46+V46+W46)/I46))</f>
        <v>8.9283936372206387</v>
      </c>
      <c r="Y46" s="39">
        <f>IF(ISERROR(W46/H46),"- ",(W46/H46))</f>
        <v>1.082684143887187</v>
      </c>
      <c r="Z46" s="34">
        <v>860.38507519027189</v>
      </c>
      <c r="AA46" s="40">
        <f>IF(Z46&lt;0,"- ",IF(ISERROR(($E44/Z46)),"- ",(($E44/Z46))))</f>
        <v>0.75768399382780327</v>
      </c>
      <c r="AB46" s="34">
        <v>11.77</v>
      </c>
      <c r="AC46" s="41">
        <f>IF(ISERROR(AB46/$E44*100),"- ",(AB46/$E44*100))</f>
        <v>1.8054916398220586</v>
      </c>
      <c r="AD46" s="42">
        <v>47.751426998646501</v>
      </c>
      <c r="AE46" s="34">
        <v>2550</v>
      </c>
      <c r="AF46" s="43">
        <v>0.1703417854861263</v>
      </c>
      <c r="AG46" s="43">
        <v>1.6077796600370668</v>
      </c>
    </row>
    <row r="47" spans="1:33" s="45" customFormat="1" ht="10.5" x14ac:dyDescent="0.15">
      <c r="A47" s="120"/>
      <c r="B47" s="29">
        <v>28</v>
      </c>
      <c r="C47" s="47" t="str">
        <f>C46</f>
        <v>TTCH IB Equity</v>
      </c>
      <c r="D47" s="47" t="s">
        <v>1122</v>
      </c>
      <c r="E47" s="50"/>
      <c r="F47" s="52"/>
      <c r="G47" s="33" t="s">
        <v>458</v>
      </c>
      <c r="H47" s="34">
        <v>165342.7437080144</v>
      </c>
      <c r="I47" s="34">
        <v>28385.967886565923</v>
      </c>
      <c r="J47" s="34">
        <v>9429.1923142818086</v>
      </c>
      <c r="K47" s="34">
        <v>9429.1923142818086</v>
      </c>
      <c r="L47" s="35">
        <f>IF(ISERROR(K47/$H47*100),"- ",(K47/$H47*100))</f>
        <v>5.7028159221388091</v>
      </c>
      <c r="M47" s="35">
        <f>IF(ISERROR(I47/$H47*100),"- ",(I47/$H47*100))</f>
        <v>17.167955030850269</v>
      </c>
      <c r="N47" s="35">
        <v>36.977224761889445</v>
      </c>
      <c r="O47" s="35">
        <v>36.977224761889445</v>
      </c>
      <c r="P47" s="42">
        <f>IF(AND(O47&lt;0,O46&lt;0),"NA",IF(AND(O47&gt;0,O46&lt;0),"LP",IF(AND(O47&lt;0,O46&gt;0),"PL",((O47/O46-1)*100))))</f>
        <v>50.018287920977713</v>
      </c>
      <c r="Q47" s="34">
        <v>5.633115470629849</v>
      </c>
      <c r="R47" s="37">
        <v>4.2357049167229812</v>
      </c>
      <c r="S47" s="34">
        <v>0</v>
      </c>
      <c r="T47" s="39">
        <f>IF(O47&lt;0,"- ",IF(ISERROR(($E44-S47)/O47),"- ",(($E44-S47)/O47)))</f>
        <v>17.629770871065485</v>
      </c>
      <c r="U47" s="34">
        <v>-8452.8810054474816</v>
      </c>
      <c r="V47" s="34">
        <v>11810.046452675833</v>
      </c>
      <c r="W47" s="34">
        <v>166075.61762820001</v>
      </c>
      <c r="X47" s="39">
        <f>IF(I47&lt;0,"- ",IF(ISERROR((U47+V47+W47)/I47),"- ",(U47+V47+W47)/I47))</f>
        <v>5.9688922270504969</v>
      </c>
      <c r="Y47" s="39">
        <f>IF(ISERROR(W47/H47),"- ",(W47/H47))</f>
        <v>1.0044324528778827</v>
      </c>
      <c r="Z47" s="34">
        <v>885.59229995216128</v>
      </c>
      <c r="AA47" s="40">
        <f>IF(Z47&lt;0,"- ",IF(ISERROR(($E44/Z47)),"- ",(($E44/Z47))))</f>
        <v>0.73611751144992443</v>
      </c>
      <c r="AB47" s="34">
        <v>11.77</v>
      </c>
      <c r="AC47" s="41">
        <f>IF(ISERROR(AB47/$E44*100),"- ",(AB47/$E44*100))</f>
        <v>1.8054916398220586</v>
      </c>
      <c r="AD47" s="42">
        <v>31.830403919687189</v>
      </c>
      <c r="AE47" s="34">
        <v>2550</v>
      </c>
      <c r="AF47" s="43">
        <v>-3.6135693389998093E-2</v>
      </c>
      <c r="AG47" s="43">
        <v>-0.29778378666622574</v>
      </c>
    </row>
    <row r="48" spans="1:33" s="45" customFormat="1" ht="10.5" x14ac:dyDescent="0.15">
      <c r="A48" s="120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57"/>
    </row>
    <row r="49" spans="1:33" s="45" customFormat="1" ht="10.5" x14ac:dyDescent="0.15">
      <c r="A49" s="119">
        <v>9</v>
      </c>
      <c r="B49" s="29">
        <v>25</v>
      </c>
      <c r="C49" s="30" t="str">
        <f>VLOOKUP($A49,'All cos summary'!$A$75:$B$92,2,FALSE)</f>
        <v>ARTO IB Equity</v>
      </c>
      <c r="D49" s="63" t="s">
        <v>584</v>
      </c>
      <c r="E49" s="64">
        <v>408.7</v>
      </c>
      <c r="F49" s="65">
        <v>1590.6436817506572</v>
      </c>
      <c r="G49" s="33" t="s">
        <v>459</v>
      </c>
      <c r="H49" s="66">
        <v>72710</v>
      </c>
      <c r="I49" s="66">
        <v>10010</v>
      </c>
      <c r="J49" s="66">
        <v>3320</v>
      </c>
      <c r="K49" s="66">
        <v>3320</v>
      </c>
      <c r="L49" s="67">
        <f>IF(ISERROR(K49/$H49*100),"- ",(K49/$H49*100))</f>
        <v>4.5660844450557008</v>
      </c>
      <c r="M49" s="67">
        <f>IF(ISERROR(I49/$H49*100),"- ",(I49/$H49*100))</f>
        <v>13.767019667170954</v>
      </c>
      <c r="N49" s="67">
        <v>9.1712707182320443</v>
      </c>
      <c r="O49" s="67">
        <v>9.1712707182320443</v>
      </c>
      <c r="P49" s="68" t="s">
        <v>50</v>
      </c>
      <c r="Q49" s="66">
        <v>6.3557803963009567</v>
      </c>
      <c r="R49" s="69">
        <v>6.0859977140845931</v>
      </c>
      <c r="S49" s="66">
        <v>0</v>
      </c>
      <c r="T49" s="70">
        <f>IF(O49&lt;0,"- ",IF(ISERROR(($E49-S49)/O49),"- ",(($E49-S49)/O49)))</f>
        <v>44.563072289156622</v>
      </c>
      <c r="U49" s="66">
        <v>34940</v>
      </c>
      <c r="V49" s="66">
        <v>0</v>
      </c>
      <c r="W49" s="66">
        <v>148192.31861029999</v>
      </c>
      <c r="X49" s="70">
        <f>IF(I49&lt;0,"- ",IF(ISERROR((U49+V49+W49)/I49),"- ",(U49+V49+W49)/I49))</f>
        <v>18.294936924105894</v>
      </c>
      <c r="Y49" s="70">
        <f>IF(ISERROR(W49/H49),"- ",(W49/H49))</f>
        <v>2.0381284363952687</v>
      </c>
      <c r="Z49" s="66">
        <v>155.26298342541438</v>
      </c>
      <c r="AA49" s="71">
        <f>IF(Z49&lt;0,"- ",IF(ISERROR(($E49/Z49)),"- ",(($E49/Z49))))</f>
        <v>2.6323080426722081</v>
      </c>
      <c r="AB49" s="66">
        <v>1.3715469613259668</v>
      </c>
      <c r="AC49" s="72">
        <f>IF(ISERROR(AB49/$E49*100),"- ",(AB49/$E49*100))</f>
        <v>0.3355877076892505</v>
      </c>
      <c r="AD49" s="73">
        <v>14.954819277108433</v>
      </c>
      <c r="AE49" s="66">
        <v>1810</v>
      </c>
      <c r="AF49" s="74">
        <v>0.64045400013380971</v>
      </c>
      <c r="AG49" s="74">
        <v>3.4905094905094907</v>
      </c>
    </row>
    <row r="50" spans="1:33" s="45" customFormat="1" ht="10.5" x14ac:dyDescent="0.15">
      <c r="A50" s="120"/>
      <c r="B50" s="29">
        <v>26</v>
      </c>
      <c r="C50" s="47" t="str">
        <f>C49</f>
        <v>ARTO IB Equity</v>
      </c>
      <c r="D50" s="47" t="s">
        <v>872</v>
      </c>
      <c r="E50" s="48"/>
      <c r="F50" s="32"/>
      <c r="G50" s="33" t="s">
        <v>311</v>
      </c>
      <c r="H50" s="34">
        <v>83511.982080000002</v>
      </c>
      <c r="I50" s="34">
        <v>11811.636505599996</v>
      </c>
      <c r="J50" s="34">
        <v>4100.441876083778</v>
      </c>
      <c r="K50" s="34">
        <v>4100.441876083778</v>
      </c>
      <c r="L50" s="35">
        <f>IF(ISERROR(K50/$H50*100),"- ",(K50/$H50*100))</f>
        <v>4.9100042580186569</v>
      </c>
      <c r="M50" s="35">
        <f>IF(ISERROR(I50/$H50*100),"- ",(I50/$H50*100))</f>
        <v>14.143642877838872</v>
      </c>
      <c r="N50" s="35">
        <v>11.327187502993862</v>
      </c>
      <c r="O50" s="35">
        <v>11.327187502993862</v>
      </c>
      <c r="P50" s="42">
        <f>IF(AND(O50&lt;0,O49&lt;0),"NA",IF(AND(O50&gt;0,O49&lt;0),"LP",IF(AND(O50&lt;0,O49&gt;0),"PL",((O50/O49-1)*100))))</f>
        <v>23.507285424210188</v>
      </c>
      <c r="Q50" s="34">
        <v>7.2465588789906494</v>
      </c>
      <c r="R50" s="37">
        <v>7.076085137778418</v>
      </c>
      <c r="S50" s="34">
        <v>0</v>
      </c>
      <c r="T50" s="38">
        <f>IF(O50&lt;0,"- ",IF(ISERROR(($E49-S50)/O50),"- ",(($E49-S50)/O50)))</f>
        <v>36.081330859224984</v>
      </c>
      <c r="U50" s="34">
        <v>38320.294898622218</v>
      </c>
      <c r="V50" s="34">
        <v>0</v>
      </c>
      <c r="W50" s="34">
        <v>148192.31861029999</v>
      </c>
      <c r="X50" s="38">
        <f>IF(I50&lt;0,"- ",IF(ISERROR((U50+V50+W50)/I50),"- ",(U50+V50+W50)/I50))</f>
        <v>15.790581891044059</v>
      </c>
      <c r="Y50" s="39">
        <f>IF(ISERROR(W50/H50),"- ",(W50/H50))</f>
        <v>1.7745036690464333</v>
      </c>
      <c r="Z50" s="34">
        <v>164.89109280295912</v>
      </c>
      <c r="AA50" s="40">
        <f>IF(Z50&lt;0,"- ",IF(ISERROR(($E49/Z50)),"- ",(($E49/Z50))))</f>
        <v>2.4786056848345752</v>
      </c>
      <c r="AB50" s="34">
        <v>1.6990781254490777</v>
      </c>
      <c r="AC50" s="41">
        <f>IF(ISERROR(AB50/$E49*100),"- ",(AB50/$E49*100))</f>
        <v>0.41572745912627296</v>
      </c>
      <c r="AD50" s="42">
        <v>14.999999999999986</v>
      </c>
      <c r="AE50" s="34">
        <v>1810</v>
      </c>
      <c r="AF50" s="43">
        <v>0.66128889861597606</v>
      </c>
      <c r="AG50" s="43">
        <v>3.2442832862706403</v>
      </c>
    </row>
    <row r="51" spans="1:33" s="45" customFormat="1" ht="10.5" x14ac:dyDescent="0.15">
      <c r="A51" s="120"/>
      <c r="B51" s="29">
        <v>27</v>
      </c>
      <c r="C51" s="47" t="str">
        <f>C50</f>
        <v>ARTO IB Equity</v>
      </c>
      <c r="D51" s="49" t="s">
        <v>819</v>
      </c>
      <c r="E51" s="50"/>
      <c r="F51" s="51"/>
      <c r="G51" s="33" t="s">
        <v>407</v>
      </c>
      <c r="H51" s="34">
        <v>95365.576166400002</v>
      </c>
      <c r="I51" s="34">
        <v>14629.423114111996</v>
      </c>
      <c r="J51" s="34">
        <v>6220.3721930491638</v>
      </c>
      <c r="K51" s="34">
        <v>6220.3721930491638</v>
      </c>
      <c r="L51" s="35">
        <f>IF(ISERROR(K51/$H51*100),"- ",(K51/$H51*100))</f>
        <v>6.5226598979441563</v>
      </c>
      <c r="M51" s="35">
        <f>IF(ISERROR(I51/$H51*100),"- ",(I51/$H51*100))</f>
        <v>15.340360434236391</v>
      </c>
      <c r="N51" s="35">
        <v>17.183348599583326</v>
      </c>
      <c r="O51" s="35">
        <v>17.183348599583326</v>
      </c>
      <c r="P51" s="42">
        <f>IF(AND(O51&lt;0,O50&lt;0),"NA",IF(AND(O51&gt;0,O50&lt;0),"LP",IF(AND(O51&lt;0,O50&gt;0),"PL",((O51/O50-1)*100))))</f>
        <v>51.700045532411607</v>
      </c>
      <c r="Q51" s="34">
        <v>9.5561157601336362</v>
      </c>
      <c r="R51" s="37">
        <v>9.9790625731130405</v>
      </c>
      <c r="S51" s="34">
        <v>0</v>
      </c>
      <c r="T51" s="39">
        <f>IF(O51&lt;0,"- ",IF(ISERROR(($E49-S51)/O51),"- ",(($E49-S51)/O51)))</f>
        <v>23.784653941660153</v>
      </c>
      <c r="U51" s="34">
        <v>36194.194176068231</v>
      </c>
      <c r="V51" s="34">
        <v>0</v>
      </c>
      <c r="W51" s="34">
        <v>148192.31861029999</v>
      </c>
      <c r="X51" s="39">
        <f>IF(I51&lt;0,"- ",IF(ISERROR((U51+V51+W51)/I51),"- ",(U51+V51+W51)/I51))</f>
        <v>12.603812969802156</v>
      </c>
      <c r="Y51" s="39">
        <f>IF(ISERROR(W51/H51),"- ",(W51/H51))</f>
        <v>1.5539393203237664</v>
      </c>
      <c r="Z51" s="34">
        <v>179.49693911260499</v>
      </c>
      <c r="AA51" s="40">
        <f>IF(Z51&lt;0,"- ",IF(ISERROR(($E49/Z51)),"- ",(($E49/Z51))))</f>
        <v>2.2769190495421627</v>
      </c>
      <c r="AB51" s="34">
        <v>2.5775022899374989</v>
      </c>
      <c r="AC51" s="41">
        <f>IF(ISERROR(AB51/$E49*100),"- ",(AB51/$E49*100))</f>
        <v>0.6306587447852946</v>
      </c>
      <c r="AD51" s="42">
        <v>15</v>
      </c>
      <c r="AE51" s="34">
        <v>1810</v>
      </c>
      <c r="AF51" s="43">
        <v>0.58064713373580246</v>
      </c>
      <c r="AG51" s="43">
        <v>2.4740684505292752</v>
      </c>
    </row>
    <row r="52" spans="1:33" s="45" customFormat="1" ht="10.5" x14ac:dyDescent="0.15">
      <c r="A52" s="120"/>
      <c r="B52" s="29">
        <v>28</v>
      </c>
      <c r="C52" s="47" t="str">
        <f>C51</f>
        <v>ARTO IB Equity</v>
      </c>
      <c r="D52" s="47" t="s">
        <v>1123</v>
      </c>
      <c r="E52" s="50"/>
      <c r="F52" s="52"/>
      <c r="G52" s="33" t="s">
        <v>458</v>
      </c>
      <c r="H52" s="34">
        <v>112536.89228735998</v>
      </c>
      <c r="I52" s="34">
        <v>18220.175380345587</v>
      </c>
      <c r="J52" s="34">
        <v>8646.9956862592135</v>
      </c>
      <c r="K52" s="34">
        <v>8646.9956862592135</v>
      </c>
      <c r="L52" s="35">
        <f>IF(ISERROR(K52/$H52*100),"- ",(K52/$H52*100))</f>
        <v>7.6836986613948239</v>
      </c>
      <c r="M52" s="35">
        <f>IF(ISERROR(I52/$H52*100),"- ",(I52/$H52*100))</f>
        <v>16.190402107267055</v>
      </c>
      <c r="N52" s="35">
        <v>23.8867284150807</v>
      </c>
      <c r="O52" s="35">
        <v>23.8867284150807</v>
      </c>
      <c r="P52" s="42">
        <f>IF(AND(O52&lt;0,O51&lt;0),"NA",IF(AND(O52&gt;0,O51&lt;0),"LP",IF(AND(O52&lt;0,O51&gt;0),"PL",((O52/O51-1)*100))))</f>
        <v>39.010905101814217</v>
      </c>
      <c r="Q52" s="34">
        <v>12.078357072923525</v>
      </c>
      <c r="R52" s="37">
        <v>12.595243724295935</v>
      </c>
      <c r="S52" s="34">
        <v>0</v>
      </c>
      <c r="T52" s="39">
        <f>IF(O52&lt;0,"- ",IF(ISERROR(($E49-S52)/O52),"- ",(($E49-S52)/O52)))</f>
        <v>17.109919487424257</v>
      </c>
      <c r="U52" s="34">
        <v>33708.014378352214</v>
      </c>
      <c r="V52" s="34">
        <v>0</v>
      </c>
      <c r="W52" s="34">
        <v>148192.31861029999</v>
      </c>
      <c r="X52" s="39">
        <f>IF(I52&lt;0,"- ",IF(ISERROR((U52+V52+W52)/I52),"- ",(U52+V52+W52)/I52))</f>
        <v>9.9834567555738882</v>
      </c>
      <c r="Y52" s="39">
        <f>IF(ISERROR(W52/H52),"- ",(W52/H52))</f>
        <v>1.3168332232944093</v>
      </c>
      <c r="Z52" s="34">
        <v>199.80065826542355</v>
      </c>
      <c r="AA52" s="40">
        <f>IF(Z52&lt;0,"- ",IF(ISERROR(($E49/Z52)),"- ",(($E49/Z52))))</f>
        <v>2.0455388062689255</v>
      </c>
      <c r="AB52" s="34">
        <v>3.5830092622621028</v>
      </c>
      <c r="AC52" s="41">
        <f>IF(ISERROR(AB52/$E49*100),"- ",(AB52/$E49*100))</f>
        <v>0.87668442922977807</v>
      </c>
      <c r="AD52" s="42">
        <v>14.999999999999991</v>
      </c>
      <c r="AE52" s="34">
        <v>1810</v>
      </c>
      <c r="AF52" s="43">
        <v>0.49099209940867627</v>
      </c>
      <c r="AG52" s="43">
        <v>1.8500378659754078</v>
      </c>
    </row>
    <row r="53" spans="1:33" s="45" customFormat="1" ht="10.5" x14ac:dyDescent="0.15">
      <c r="A53" s="120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57"/>
    </row>
    <row r="54" spans="1:33" s="45" customFormat="1" ht="10.5" x14ac:dyDescent="0.15">
      <c r="A54" s="119">
        <v>10</v>
      </c>
      <c r="B54" s="29">
        <v>25</v>
      </c>
      <c r="C54" s="30" t="str">
        <f>VLOOKUP($A54,'All cos summary'!$A$75:$B$92,2,FALSE)</f>
        <v>ANURAS IB Equity</v>
      </c>
      <c r="D54" s="63" t="s">
        <v>568</v>
      </c>
      <c r="E54" s="64">
        <v>1265.4000000000001</v>
      </c>
      <c r="F54" s="65">
        <v>1546.328036000644</v>
      </c>
      <c r="G54" s="33" t="s">
        <v>459</v>
      </c>
      <c r="H54" s="66">
        <v>8958.99</v>
      </c>
      <c r="I54" s="66">
        <v>2651.82</v>
      </c>
      <c r="J54" s="66">
        <v>726.3200000000005</v>
      </c>
      <c r="K54" s="66">
        <v>726.3200000000005</v>
      </c>
      <c r="L54" s="67">
        <f>IF(ISERROR(K54/$H54*100),"- ",(K54/$H54*100))</f>
        <v>8.1071638655696727</v>
      </c>
      <c r="M54" s="67">
        <f>IF(ISERROR(I54/$H54*100),"- ",(I54/$H54*100))</f>
        <v>29.599541912648636</v>
      </c>
      <c r="N54" s="67">
        <v>6.4144681689038174</v>
      </c>
      <c r="O54" s="67">
        <v>6.4144681689038174</v>
      </c>
      <c r="P54" s="68" t="s">
        <v>50</v>
      </c>
      <c r="Q54" s="66">
        <v>4.5892671650135917</v>
      </c>
      <c r="R54" s="69">
        <v>2.6213230802711638</v>
      </c>
      <c r="S54" s="66">
        <v>0</v>
      </c>
      <c r="T54" s="70">
        <f>IF(O54&lt;0,"- ",IF(ISERROR(($E54-S54)/O54),"- ",(($E54-S54)/O54)))</f>
        <v>197.2727850041303</v>
      </c>
      <c r="U54" s="66">
        <v>11791.39</v>
      </c>
      <c r="V54" s="66">
        <v>0</v>
      </c>
      <c r="W54" s="66">
        <v>144063.65147400001</v>
      </c>
      <c r="X54" s="70">
        <f>IF(I54&lt;0,"- ",IF(ISERROR((U54+V54+W54)/I54),"- ",(U54+V54+W54)/I54))</f>
        <v>58.772858442126548</v>
      </c>
      <c r="Y54" s="70">
        <f>IF(ISERROR(W54/H54),"- ",(W54/H54))</f>
        <v>16.080345158773479</v>
      </c>
      <c r="Z54" s="66">
        <v>247.72933593766109</v>
      </c>
      <c r="AA54" s="71">
        <f>IF(Z54&lt;0,"- ",IF(ISERROR(($E54/Z54)),"- ",(($E54/Z54))))</f>
        <v>5.1079941550338912</v>
      </c>
      <c r="AB54" s="66">
        <v>1.8988528486011795</v>
      </c>
      <c r="AC54" s="72">
        <f>IF(ISERROR(AB54/$E54*100),"- ",(AB54/$E54*100))</f>
        <v>0.15005949491079337</v>
      </c>
      <c r="AD54" s="73">
        <v>29.602654477365327</v>
      </c>
      <c r="AE54" s="66">
        <v>1099.31</v>
      </c>
      <c r="AF54" s="74">
        <v>0.42555681731851763</v>
      </c>
      <c r="AG54" s="74">
        <v>4.4465272906909208</v>
      </c>
    </row>
    <row r="55" spans="1:33" s="45" customFormat="1" ht="10.5" x14ac:dyDescent="0.15">
      <c r="A55" s="120"/>
      <c r="B55" s="29">
        <v>26</v>
      </c>
      <c r="C55" s="45" t="str">
        <f>C54</f>
        <v>ANURAS IB Equity</v>
      </c>
      <c r="D55" s="47" t="s">
        <v>873</v>
      </c>
      <c r="E55" s="48"/>
      <c r="F55" s="32"/>
      <c r="G55" s="33" t="s">
        <v>311</v>
      </c>
      <c r="H55" s="34">
        <v>15961.326160000002</v>
      </c>
      <c r="I55" s="34">
        <v>3656.3796292000011</v>
      </c>
      <c r="J55" s="34">
        <v>1490.5676421184698</v>
      </c>
      <c r="K55" s="34">
        <v>1490.5676421184698</v>
      </c>
      <c r="L55" s="35">
        <f>IF(ISERROR(K55/$H55*100),"- ",(K55/$H55*100))</f>
        <v>9.3386202824043387</v>
      </c>
      <c r="M55" s="35">
        <f>IF(ISERROR(I55/$H55*100),"- ",(I55/$H55*100))</f>
        <v>22.9077433325252</v>
      </c>
      <c r="N55" s="35">
        <v>12.83117254200717</v>
      </c>
      <c r="O55" s="35">
        <v>12.83117254200717</v>
      </c>
      <c r="P55" s="42">
        <f>IF(AND(O55&lt;0,O54&lt;0),"NA",IF(AND(O55&gt;0,O54&lt;0),"LP",IF(AND(O55&lt;0,O54&gt;0),"PL",((O55/O54-1)*100))))</f>
        <v>100.03486188006008</v>
      </c>
      <c r="Q55" s="34">
        <v>6.7030080368061853</v>
      </c>
      <c r="R55" s="37">
        <v>4.9493899940726029</v>
      </c>
      <c r="S55" s="34">
        <v>0</v>
      </c>
      <c r="T55" s="38">
        <f>IF(O55&lt;0,"- ",IF(ISERROR(($E54-S55)/O55),"- ",(($E54-S55)/O55)))</f>
        <v>98.619202248063175</v>
      </c>
      <c r="U55" s="34">
        <v>9734.8772366264056</v>
      </c>
      <c r="V55" s="34">
        <v>0</v>
      </c>
      <c r="W55" s="34">
        <v>144063.65147400001</v>
      </c>
      <c r="X55" s="38">
        <f>IF(I55&lt;0,"- ",IF(ISERROR((U55+V55+W55)/I55),"- ",(U55+V55+W55)/I55))</f>
        <v>42.063063551274851</v>
      </c>
      <c r="Y55" s="39">
        <f>IF(ISERROR(W55/H55),"- ",(W55/H55))</f>
        <v>9.0257946006411274</v>
      </c>
      <c r="Z55" s="34">
        <v>277.02718869303453</v>
      </c>
      <c r="AA55" s="40">
        <f>IF(Z55&lt;0,"- ",IF(ISERROR(($E54/Z55)),"- ",(($E54/Z55))))</f>
        <v>4.5677827002105253</v>
      </c>
      <c r="AB55" s="34">
        <v>1.4352822304179897</v>
      </c>
      <c r="AC55" s="41">
        <f>IF(ISERROR(AB55/$E54*100),"- ",(AB55/$E54*100))</f>
        <v>0.11342518021321239</v>
      </c>
      <c r="AD55" s="42">
        <v>11.185900787469807</v>
      </c>
      <c r="AE55" s="34">
        <v>1161.6768750000001</v>
      </c>
      <c r="AF55" s="43">
        <v>0.32324399528763165</v>
      </c>
      <c r="AG55" s="43">
        <v>2.6624361318729783</v>
      </c>
    </row>
    <row r="56" spans="1:33" s="45" customFormat="1" ht="10.5" x14ac:dyDescent="0.15">
      <c r="A56" s="120"/>
      <c r="B56" s="29">
        <v>27</v>
      </c>
      <c r="C56" s="45" t="str">
        <f>C55</f>
        <v>ANURAS IB Equity</v>
      </c>
      <c r="D56" s="49" t="s">
        <v>874</v>
      </c>
      <c r="E56" s="50"/>
      <c r="F56" s="51"/>
      <c r="G56" s="33" t="s">
        <v>407</v>
      </c>
      <c r="H56" s="34">
        <v>19602.584674000002</v>
      </c>
      <c r="I56" s="34">
        <v>4245.291670139999</v>
      </c>
      <c r="J56" s="34">
        <v>1962.9119846303254</v>
      </c>
      <c r="K56" s="34">
        <v>1962.9119846303254</v>
      </c>
      <c r="L56" s="35">
        <f>IF(ISERROR(K56/$H56*100),"- ",(K56/$H56*100))</f>
        <v>10.013536568133512</v>
      </c>
      <c r="M56" s="35">
        <f>IF(ISERROR(I56/$H56*100),"- ",(I56/$H56*100))</f>
        <v>21.656795472337713</v>
      </c>
      <c r="N56" s="35">
        <v>16.89722871198865</v>
      </c>
      <c r="O56" s="35">
        <v>16.89722871198865</v>
      </c>
      <c r="P56" s="42">
        <f>IF(AND(O56&lt;0,O55&lt;0),"NA",IF(AND(O56&gt;0,O55&lt;0),"LP",IF(AND(O56&lt;0,O55&gt;0),"PL",((O56/O55-1)*100))))</f>
        <v>31.688890135877081</v>
      </c>
      <c r="Q56" s="34">
        <v>8.0660470087001421</v>
      </c>
      <c r="R56" s="37">
        <v>5.9344546212431712</v>
      </c>
      <c r="S56" s="34">
        <v>0</v>
      </c>
      <c r="T56" s="39">
        <f>IF(O56&lt;0,"- ",IF(ISERROR(($E54-S56)/O56),"- ",(($E54-S56)/O56)))</f>
        <v>74.888019897735887</v>
      </c>
      <c r="U56" s="34">
        <v>4683.2957189974222</v>
      </c>
      <c r="V56" s="34">
        <v>0</v>
      </c>
      <c r="W56" s="34">
        <v>144063.65147400001</v>
      </c>
      <c r="X56" s="39">
        <f>IF(I56&lt;0,"- ",IF(ISERROR((U56+V56+W56)/I56),"- ",(U56+V56+W56)/I56))</f>
        <v>35.038098380668423</v>
      </c>
      <c r="Y56" s="39">
        <f>IF(ISERROR(W56/H56),"- ",(W56/H56))</f>
        <v>7.3492171501791619</v>
      </c>
      <c r="Z56" s="34">
        <v>292.43470091356119</v>
      </c>
      <c r="AA56" s="40">
        <f>IF(Z56&lt;0,"- ",IF(ISERROR(($E54/Z56)),"- ",(($E54/Z56))))</f>
        <v>4.3271198529001902</v>
      </c>
      <c r="AB56" s="34">
        <v>1.4724999999999999</v>
      </c>
      <c r="AC56" s="41">
        <f>IF(ISERROR(AB56/$E54*100),"- ",(AB56/$E54*100))</f>
        <v>0.11636636636636634</v>
      </c>
      <c r="AD56" s="42">
        <v>8.7144467598716666</v>
      </c>
      <c r="AE56" s="34">
        <v>1161.6768750000001</v>
      </c>
      <c r="AF56" s="43">
        <v>0.14158966953114213</v>
      </c>
      <c r="AG56" s="43">
        <v>1.1031740768103642</v>
      </c>
    </row>
    <row r="57" spans="1:33" s="45" customFormat="1" ht="10.5" x14ac:dyDescent="0.15">
      <c r="A57" s="120"/>
      <c r="B57" s="29">
        <v>28</v>
      </c>
      <c r="C57" s="45" t="str">
        <f>C56</f>
        <v>ANURAS IB Equity</v>
      </c>
      <c r="D57" s="47" t="s">
        <v>1124</v>
      </c>
      <c r="E57" s="50"/>
      <c r="F57" s="52"/>
      <c r="G57" s="33" t="s">
        <v>458</v>
      </c>
      <c r="H57" s="34">
        <v>23523.101608800003</v>
      </c>
      <c r="I57" s="34">
        <v>5253.7202002560025</v>
      </c>
      <c r="J57" s="34">
        <v>2788.4582297804973</v>
      </c>
      <c r="K57" s="34">
        <v>2788.4582297804973</v>
      </c>
      <c r="L57" s="35">
        <f>IF(ISERROR(K57/$H57*100),"- ",(K57/$H57*100))</f>
        <v>11.85412653549621</v>
      </c>
      <c r="M57" s="35">
        <f>IF(ISERROR(I57/$H57*100),"- ",(I57/$H57*100))</f>
        <v>22.334300500111702</v>
      </c>
      <c r="N57" s="35">
        <v>24.003733652531363</v>
      </c>
      <c r="O57" s="35">
        <v>24.003733652531363</v>
      </c>
      <c r="P57" s="42">
        <f>IF(AND(O57&lt;0,O56&lt;0),"NA",IF(AND(O57&gt;0,O56&lt;0),"LP",IF(AND(O57&lt;0,O56&gt;0),"PL",((O57/O56-1)*100))))</f>
        <v>42.057221699914727</v>
      </c>
      <c r="Q57" s="34">
        <v>10.252253580210906</v>
      </c>
      <c r="R57" s="37">
        <v>7.9040925728180822</v>
      </c>
      <c r="S57" s="34">
        <v>0</v>
      </c>
      <c r="T57" s="39">
        <f>IF(O57&lt;0,"- ",IF(ISERROR(($E54-S57)/O57),"- ",(($E54-S57)/O57)))</f>
        <v>52.716798907929672</v>
      </c>
      <c r="U57" s="34">
        <v>3057.7687131193888</v>
      </c>
      <c r="V57" s="34">
        <v>0</v>
      </c>
      <c r="W57" s="34">
        <v>144063.65147400001</v>
      </c>
      <c r="X57" s="39">
        <f>IF(I57&lt;0,"- ",IF(ISERROR((U57+V57+W57)/I57),"- ",(U57+V57+W57)/I57))</f>
        <v>28.003284259399745</v>
      </c>
      <c r="Y57" s="39">
        <f>IF(ISERROR(W57/H57),"- ",(W57/H57))</f>
        <v>6.1243476251493014</v>
      </c>
      <c r="Z57" s="34">
        <v>314.94010982889955</v>
      </c>
      <c r="AA57" s="40">
        <f>IF(Z57&lt;0,"- ",IF(ISERROR(($E54/Z57)),"- ",(($E54/Z57))))</f>
        <v>4.017906771822318</v>
      </c>
      <c r="AB57" s="34">
        <v>1.4724999999999999</v>
      </c>
      <c r="AC57" s="41">
        <f>IF(ISERROR(AB57/$E54*100),"- ",(AB57/$E54*100))</f>
        <v>0.11636636636636634</v>
      </c>
      <c r="AD57" s="42">
        <v>6.1344623353822065</v>
      </c>
      <c r="AE57" s="34">
        <v>1161.6768750000001</v>
      </c>
      <c r="AF57" s="43">
        <v>8.6674731995770291E-2</v>
      </c>
      <c r="AG57" s="43">
        <v>0.5820197110935581</v>
      </c>
    </row>
    <row r="58" spans="1:33" s="45" customFormat="1" ht="10.5" x14ac:dyDescent="0.15">
      <c r="A58" s="120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57"/>
    </row>
    <row r="59" spans="1:33" s="45" customFormat="1" ht="10.5" x14ac:dyDescent="0.15">
      <c r="A59" s="119">
        <v>11</v>
      </c>
      <c r="B59" s="29">
        <v>25</v>
      </c>
      <c r="C59" s="30" t="str">
        <f>VLOOKUP($A59,'All cos summary'!$A$75:$B$92,2,FALSE)</f>
        <v>FINEORG IB Equity</v>
      </c>
      <c r="D59" s="63" t="s">
        <v>572</v>
      </c>
      <c r="E59" s="64">
        <v>4363.3</v>
      </c>
      <c r="F59" s="65">
        <v>1435.9327352632424</v>
      </c>
      <c r="G59" s="33" t="s">
        <v>459</v>
      </c>
      <c r="H59" s="66">
        <v>22691.478999999999</v>
      </c>
      <c r="I59" s="66">
        <v>5128.7729999999992</v>
      </c>
      <c r="J59" s="66">
        <v>4104.9639999999999</v>
      </c>
      <c r="K59" s="66">
        <v>4104.9639999999999</v>
      </c>
      <c r="L59" s="67">
        <f>IF(ISERROR(K59/$H59*100),"- ",(K59/$H59*100))</f>
        <v>18.090332498820374</v>
      </c>
      <c r="M59" s="67">
        <f>IF(ISERROR(I59/$H59*100),"- ",(I59/$H59*100))</f>
        <v>22.602197943994746</v>
      </c>
      <c r="N59" s="67">
        <v>133.88662752772339</v>
      </c>
      <c r="O59" s="67">
        <v>133.88662752772339</v>
      </c>
      <c r="P59" s="68" t="s">
        <v>50</v>
      </c>
      <c r="Q59" s="66">
        <v>26.455520576558389</v>
      </c>
      <c r="R59" s="69">
        <v>19.471972861381701</v>
      </c>
      <c r="S59" s="66">
        <v>0</v>
      </c>
      <c r="T59" s="70">
        <f>IF(O59&lt;0,"- ",IF(ISERROR(($E59-S59)/O59),"- ",(($E59-S59)/O59)))</f>
        <v>32.58951308708189</v>
      </c>
      <c r="U59" s="66">
        <v>-9499.4879999999994</v>
      </c>
      <c r="V59" s="66">
        <v>0</v>
      </c>
      <c r="W59" s="66">
        <v>133778.67328079999</v>
      </c>
      <c r="X59" s="70">
        <f>IF(I59&lt;0,"- ",IF(ISERROR((U59+V59+W59)/I59),"- ",(U59+V59+W59)/I59))</f>
        <v>24.231757826053133</v>
      </c>
      <c r="Y59" s="70">
        <f>IF(ISERROR(W59/H59),"- ",(W59/H59))</f>
        <v>5.8955466622867556</v>
      </c>
      <c r="Z59" s="66">
        <v>748.60743639921714</v>
      </c>
      <c r="AA59" s="71">
        <f>IF(Z59&lt;0,"- ",IF(ISERROR(($E59/Z59)),"- ",(($E59/Z59))))</f>
        <v>5.8285555123354946</v>
      </c>
      <c r="AB59" s="66">
        <v>13.434249836921062</v>
      </c>
      <c r="AC59" s="72">
        <f>IF(ISERROR(AB59/$E59*100),"- ",(AB59/$E59*100))</f>
        <v>0.30789195876792935</v>
      </c>
      <c r="AD59" s="73">
        <v>10.034049019674713</v>
      </c>
      <c r="AE59" s="66">
        <v>153.30000000000001</v>
      </c>
      <c r="AF59" s="74">
        <v>-0.45060997497912553</v>
      </c>
      <c r="AG59" s="74">
        <v>-1.8521950571803434</v>
      </c>
    </row>
    <row r="60" spans="1:33" s="45" customFormat="1" ht="10.5" x14ac:dyDescent="0.15">
      <c r="A60" s="120"/>
      <c r="B60" s="29">
        <v>26</v>
      </c>
      <c r="C60" s="45" t="str">
        <f>C59</f>
        <v>FINEORG IB Equity</v>
      </c>
      <c r="D60" s="47" t="s">
        <v>875</v>
      </c>
      <c r="E60" s="48"/>
      <c r="F60" s="32"/>
      <c r="G60" s="33" t="s">
        <v>311</v>
      </c>
      <c r="H60" s="34">
        <v>23700.394638957277</v>
      </c>
      <c r="I60" s="34">
        <v>5239.2619179290923</v>
      </c>
      <c r="J60" s="34">
        <v>4232.3677116913022</v>
      </c>
      <c r="K60" s="34">
        <v>4232.3677116913022</v>
      </c>
      <c r="L60" s="35">
        <f>IF(ISERROR(K60/$H60*100),"- ",(K60/$H60*100))</f>
        <v>17.857794252650933</v>
      </c>
      <c r="M60" s="35">
        <f>IF(ISERROR(I60/$H60*100),"- ",(I60/$H60*100))</f>
        <v>22.106222270734303</v>
      </c>
      <c r="N60" s="35">
        <v>138.04199972900528</v>
      </c>
      <c r="O60" s="35">
        <v>138.04199972900528</v>
      </c>
      <c r="P60" s="42">
        <f>IF(AND(O60&lt;0,O59&lt;0),"NA",IF(AND(O60&gt;0,O59&lt;0),"LP",IF(AND(O60&lt;0,O59&gt;0),"PL",((O60/O59-1)*100))))</f>
        <v>3.1036499148665575</v>
      </c>
      <c r="Q60" s="34">
        <v>23.093399434441636</v>
      </c>
      <c r="R60" s="37">
        <v>17.022933796823956</v>
      </c>
      <c r="S60" s="34">
        <v>0</v>
      </c>
      <c r="T60" s="38">
        <f>IF(O60&lt;0,"- ",IF(ISERROR(($E59-S60)/O60),"- ",(($E59-S60)/O60)))</f>
        <v>31.608496027047824</v>
      </c>
      <c r="U60" s="34">
        <v>-10838.921050180687</v>
      </c>
      <c r="V60" s="34">
        <v>0</v>
      </c>
      <c r="W60" s="34">
        <v>133778.67328079999</v>
      </c>
      <c r="X60" s="38">
        <f>IF(I60&lt;0,"- ",IF(ISERROR((U60+V60+W60)/I60),"- ",(U60+V60+W60)/I60))</f>
        <v>23.465089960460183</v>
      </c>
      <c r="Y60" s="39">
        <f>IF(ISERROR(W60/H60),"- ",(W60/H60))</f>
        <v>5.6445757684094717</v>
      </c>
      <c r="Z60" s="34">
        <v>873.22815758940965</v>
      </c>
      <c r="AA60" s="40">
        <f>IF(Z60&lt;0,"- ",IF(ISERROR(($E59/Z60)),"- ",(($E59/Z60))))</f>
        <v>4.9967467975896582</v>
      </c>
      <c r="AB60" s="34">
        <v>13.388662752772348</v>
      </c>
      <c r="AC60" s="41">
        <f>IF(ISERROR(AB60/$E59*100),"- ",(AB60/$E59*100))</f>
        <v>0.3068471742207125</v>
      </c>
      <c r="AD60" s="42">
        <v>9.6989776872662414</v>
      </c>
      <c r="AE60" s="34">
        <v>153.30000000000001</v>
      </c>
      <c r="AF60" s="43">
        <v>-0.43595039003001712</v>
      </c>
      <c r="AG60" s="43">
        <v>-2.0687877834641553</v>
      </c>
    </row>
    <row r="61" spans="1:33" s="45" customFormat="1" ht="10.5" x14ac:dyDescent="0.15">
      <c r="A61" s="120"/>
      <c r="B61" s="29">
        <v>27</v>
      </c>
      <c r="C61" s="45" t="str">
        <f>C60</f>
        <v>FINEORG IB Equity</v>
      </c>
      <c r="D61" s="49" t="s">
        <v>826</v>
      </c>
      <c r="E61" s="50"/>
      <c r="F61" s="51"/>
      <c r="G61" s="33" t="s">
        <v>407</v>
      </c>
      <c r="H61" s="34">
        <v>24994.24963302624</v>
      </c>
      <c r="I61" s="34">
        <v>5551.4644543872182</v>
      </c>
      <c r="J61" s="34">
        <v>4499.6315497153928</v>
      </c>
      <c r="K61" s="34">
        <v>4499.6315497153928</v>
      </c>
      <c r="L61" s="35">
        <f>IF(ISERROR(K61/$H61*100),"- ",(K61/$H61*100))</f>
        <v>18.002667076549432</v>
      </c>
      <c r="M61" s="35">
        <f>IF(ISERROR(I61/$H61*100),"- ",(I61/$H61*100))</f>
        <v>22.210966665915709</v>
      </c>
      <c r="N61" s="35">
        <v>146.75901988634678</v>
      </c>
      <c r="O61" s="35">
        <v>146.75901988634678</v>
      </c>
      <c r="P61" s="42">
        <f>IF(AND(O61&lt;0,O60&lt;0),"NA",IF(AND(O61&gt;0,O60&lt;0),"LP",IF(AND(O61&lt;0,O60&gt;0),"PL",((O61/O60-1)*100))))</f>
        <v>6.3147594025399156</v>
      </c>
      <c r="Q61" s="34">
        <v>21.433454741480286</v>
      </c>
      <c r="R61" s="37">
        <v>15.803827617075891</v>
      </c>
      <c r="S61" s="34">
        <v>0</v>
      </c>
      <c r="T61" s="39">
        <f>IF(O61&lt;0,"- ",IF(ISERROR(($E59-S61)/O61),"- ",(($E59-S61)/O61)))</f>
        <v>29.731051647653615</v>
      </c>
      <c r="U61" s="34">
        <v>-11992.144796154304</v>
      </c>
      <c r="V61" s="34">
        <v>0</v>
      </c>
      <c r="W61" s="34">
        <v>133778.67328079999</v>
      </c>
      <c r="X61" s="39">
        <f>IF(I61&lt;0,"- ",IF(ISERROR((U61+V61+W61)/I61),"- ",(U61+V61+W61)/I61))</f>
        <v>21.937730032370123</v>
      </c>
      <c r="Y61" s="39">
        <f>IF(ISERROR(W61/H61),"- ",(W61/H61))</f>
        <v>5.3523780567523449</v>
      </c>
      <c r="Z61" s="34">
        <v>984.03102597413408</v>
      </c>
      <c r="AA61" s="40">
        <f>IF(Z61&lt;0,"- ",IF(ISERROR(($E59/Z61)),"- ",(($E59/Z61))))</f>
        <v>4.4341081580030304</v>
      </c>
      <c r="AB61" s="34">
        <v>35.890919929541376</v>
      </c>
      <c r="AC61" s="41">
        <f>IF(ISERROR(AB61/$E59*100),"- ",(AB61/$E59*100))</f>
        <v>0.82256365433367795</v>
      </c>
      <c r="AD61" s="42">
        <v>24.455682490477276</v>
      </c>
      <c r="AE61" s="34">
        <v>153.30000000000001</v>
      </c>
      <c r="AF61" s="43">
        <v>-0.42119401782891269</v>
      </c>
      <c r="AG61" s="43">
        <v>-2.1601768136472774</v>
      </c>
    </row>
    <row r="62" spans="1:33" s="45" customFormat="1" ht="10.5" x14ac:dyDescent="0.15">
      <c r="A62" s="120"/>
      <c r="B62" s="29">
        <v>28</v>
      </c>
      <c r="C62" s="45" t="str">
        <f>C61</f>
        <v>FINEORG IB Equity</v>
      </c>
      <c r="D62" s="47" t="s">
        <v>1123</v>
      </c>
      <c r="E62" s="50"/>
      <c r="F62" s="52"/>
      <c r="G62" s="33" t="s">
        <v>458</v>
      </c>
      <c r="H62" s="34">
        <v>30834.443159249582</v>
      </c>
      <c r="I62" s="34">
        <v>6803.4378721009352</v>
      </c>
      <c r="J62" s="34">
        <v>5393.1990685085011</v>
      </c>
      <c r="K62" s="34">
        <v>5393.1990685085011</v>
      </c>
      <c r="L62" s="35">
        <f>IF(ISERROR(K62/$H62*100),"- ",(K62/$H62*100))</f>
        <v>17.490826867391224</v>
      </c>
      <c r="M62" s="35">
        <f>IF(ISERROR(I62/$H62*100),"- ",(I62/$H62*100))</f>
        <v>22.064409715341558</v>
      </c>
      <c r="N62" s="35">
        <v>175.90342689199284</v>
      </c>
      <c r="O62" s="35">
        <v>175.90342689199284</v>
      </c>
      <c r="P62" s="42">
        <f>IF(AND(O62&lt;0,O61&lt;0),"NA",IF(AND(O62&gt;0,O61&lt;0),"LP",IF(AND(O62&lt;0,O61&gt;0),"PL",((O62/O61-1)*100))))</f>
        <v>19.858681959184587</v>
      </c>
      <c r="Q62" s="34">
        <v>22.360884989961487</v>
      </c>
      <c r="R62" s="37">
        <v>16.718670403756267</v>
      </c>
      <c r="S62" s="34">
        <v>0</v>
      </c>
      <c r="T62" s="39">
        <f>IF(O62&lt;0,"- ",IF(ISERROR(($E59-S62)/O62),"- ",(($E59-S62)/O62)))</f>
        <v>24.805088093474879</v>
      </c>
      <c r="U62" s="34">
        <v>-13999.897348899636</v>
      </c>
      <c r="V62" s="34">
        <v>0</v>
      </c>
      <c r="W62" s="34">
        <v>133778.67328079999</v>
      </c>
      <c r="X62" s="39">
        <f>IF(I62&lt;0,"- ",IF(ISERROR((U62+V62+W62)/I62),"- ",(U62+V62+W62)/I62))</f>
        <v>17.605625006598622</v>
      </c>
      <c r="Y62" s="39">
        <f>IF(ISERROR(W62/H62),"- ",(W62/H62))</f>
        <v>4.3386116165574293</v>
      </c>
      <c r="Z62" s="34">
        <v>1120.2442859247324</v>
      </c>
      <c r="AA62" s="40">
        <f>IF(Z62&lt;0,"- ",IF(ISERROR(($E59/Z62)),"- ",(($E59/Z62))))</f>
        <v>3.8949540335286872</v>
      </c>
      <c r="AB62" s="34">
        <v>39.62493536931364</v>
      </c>
      <c r="AC62" s="41">
        <f>IF(ISERROR(AB62/$E59*100),"- ",(AB62/$E59*100))</f>
        <v>0.90814143811595893</v>
      </c>
      <c r="AD62" s="42">
        <v>22.526528373801327</v>
      </c>
      <c r="AE62" s="34">
        <v>153.30000000000001</v>
      </c>
      <c r="AF62" s="43">
        <v>-0.43399041364776436</v>
      </c>
      <c r="AG62" s="43">
        <v>-2.0577680890288486</v>
      </c>
    </row>
    <row r="63" spans="1:33" s="45" customFormat="1" ht="10.5" x14ac:dyDescent="0.15">
      <c r="A63" s="120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57"/>
    </row>
    <row r="64" spans="1:33" s="45" customFormat="1" ht="10.5" x14ac:dyDescent="0.15">
      <c r="A64" s="119">
        <v>12</v>
      </c>
      <c r="B64" s="29">
        <v>25</v>
      </c>
      <c r="C64" s="30" t="str">
        <f>VLOOKUP($A64,'All cos summary'!$A$75:$B$92,2,FALSE)</f>
        <v>GOAGRO IB Equity</v>
      </c>
      <c r="D64" s="63" t="s">
        <v>573</v>
      </c>
      <c r="E64" s="64">
        <v>569.70000000000005</v>
      </c>
      <c r="F64" s="65">
        <v>1176.0835923554982</v>
      </c>
      <c r="G64" s="33" t="s">
        <v>459</v>
      </c>
      <c r="H64" s="66">
        <v>93827.700000000012</v>
      </c>
      <c r="I64" s="66">
        <v>8161.9000000000087</v>
      </c>
      <c r="J64" s="66">
        <v>4297.200000000008</v>
      </c>
      <c r="K64" s="66">
        <v>4297.200000000008</v>
      </c>
      <c r="L64" s="67">
        <f>IF(ISERROR(K64/$H64*100),"- ",(K64/$H64*100))</f>
        <v>4.5798841919816935</v>
      </c>
      <c r="M64" s="67">
        <f>IF(ISERROR(I64/$H64*100),"- ",(I64/$H64*100))</f>
        <v>8.6988170870649153</v>
      </c>
      <c r="N64" s="67">
        <v>22.36261448792677</v>
      </c>
      <c r="O64" s="67">
        <v>22.36261448792677</v>
      </c>
      <c r="P64" s="68" t="s">
        <v>50</v>
      </c>
      <c r="Q64" s="66">
        <v>14.623636059387332</v>
      </c>
      <c r="R64" s="69">
        <v>17.548366019744599</v>
      </c>
      <c r="S64" s="66">
        <v>0</v>
      </c>
      <c r="T64" s="70">
        <f>IF(O64&lt;0,"- ",IF(ISERROR(($E64-S64)/O64),"- ",(($E64-S64)/O64)))</f>
        <v>25.475554314437261</v>
      </c>
      <c r="U64" s="66">
        <v>12417.4</v>
      </c>
      <c r="V64" s="66">
        <v>2216.1000000000004</v>
      </c>
      <c r="W64" s="66">
        <v>109569.82788180001</v>
      </c>
      <c r="X64" s="70">
        <f>IF(I64&lt;0,"- ",IF(ISERROR((U64+V64+W64)/I64),"- ",(U64+V64+W64)/I64))</f>
        <v>15.217452784498693</v>
      </c>
      <c r="Y64" s="70">
        <f>IF(ISERROR(W64/H64),"- ",(W64/H64))</f>
        <v>1.1677769771805127</v>
      </c>
      <c r="Z64" s="66">
        <v>123.90195670274773</v>
      </c>
      <c r="AA64" s="71">
        <f>IF(Z64&lt;0,"- ",IF(ISERROR(($E64/Z64)),"- ",(($E64/Z64))))</f>
        <v>4.5979903397874748</v>
      </c>
      <c r="AB64" s="66">
        <v>8.4849994592415054</v>
      </c>
      <c r="AC64" s="72">
        <f>IF(ISERROR(AB64/$E64*100),"- ",(AB64/$E64*100))</f>
        <v>1.4893802807164305</v>
      </c>
      <c r="AD64" s="73">
        <v>37.942788236243238</v>
      </c>
      <c r="AE64" s="66">
        <v>1922.7</v>
      </c>
      <c r="AF64" s="74">
        <v>0.44961012957059032</v>
      </c>
      <c r="AG64" s="74">
        <v>1.5213859518004369</v>
      </c>
    </row>
    <row r="65" spans="1:33" s="45" customFormat="1" ht="10.5" x14ac:dyDescent="0.15">
      <c r="A65" s="120"/>
      <c r="B65" s="29">
        <v>26</v>
      </c>
      <c r="C65" s="47" t="str">
        <f>C64</f>
        <v>GOAGRO IB Equity</v>
      </c>
      <c r="D65" s="47" t="s">
        <v>876</v>
      </c>
      <c r="E65" s="48"/>
      <c r="F65" s="32"/>
      <c r="G65" s="33" t="s">
        <v>311</v>
      </c>
      <c r="H65" s="34">
        <v>99730.496060000005</v>
      </c>
      <c r="I65" s="34">
        <v>8576.4939880864622</v>
      </c>
      <c r="J65" s="34">
        <v>4293.2497637584811</v>
      </c>
      <c r="K65" s="34">
        <v>4293.2497637584811</v>
      </c>
      <c r="L65" s="35">
        <f>IF(ISERROR(K65/$H65*100),"- ",(K65/$H65*100))</f>
        <v>4.3048515081841865</v>
      </c>
      <c r="M65" s="35">
        <f>IF(ISERROR(I65/$H65*100),"- ",(I65/$H65*100))</f>
        <v>8.599670438745898</v>
      </c>
      <c r="N65" s="35">
        <v>22.342057471682356</v>
      </c>
      <c r="O65" s="35">
        <v>22.342057471682356</v>
      </c>
      <c r="P65" s="42">
        <f>IF(AND(O65&lt;0,O64&lt;0),"NA",IF(AND(O65&gt;0,O64&lt;0),"LP",IF(AND(O65&lt;0,O64&gt;0),"PL",((O65/O64-1)*100))))</f>
        <v>-9.1925817777305241E-2</v>
      </c>
      <c r="Q65" s="34">
        <v>16.238683782743259</v>
      </c>
      <c r="R65" s="37">
        <v>17.186020067328286</v>
      </c>
      <c r="S65" s="34">
        <v>0</v>
      </c>
      <c r="T65" s="38">
        <f>IF(O65&lt;0,"- ",IF(ISERROR(($E64-S65)/O65),"- ",(($E64-S65)/O65)))</f>
        <v>25.498994473632141</v>
      </c>
      <c r="U65" s="34">
        <v>10265.575275049603</v>
      </c>
      <c r="V65" s="34">
        <v>2216.1000000000004</v>
      </c>
      <c r="W65" s="34">
        <v>109569.82788180001</v>
      </c>
      <c r="X65" s="38">
        <f>IF(I65&lt;0,"- ",IF(ISERROR((U65+V65+W65)/I65),"- ",(U65+V65+W65)/I65))</f>
        <v>14.230932048269418</v>
      </c>
      <c r="Y65" s="39">
        <f>IF(ISERROR(W65/H65),"- ",(W65/H65))</f>
        <v>1.0986592086725453</v>
      </c>
      <c r="Z65" s="34">
        <v>136.10073599928188</v>
      </c>
      <c r="AA65" s="40">
        <f>IF(Z65&lt;0,"- ",IF(ISERROR(($E64/Z65)),"- ",(($E64/Z65))))</f>
        <v>4.1858700896592209</v>
      </c>
      <c r="AB65" s="34">
        <v>10.13755377881183</v>
      </c>
      <c r="AC65" s="41">
        <f>IF(ISERROR(AB65/$E64*100),"- ",(AB65/$E64*100))</f>
        <v>1.7794547619469594</v>
      </c>
      <c r="AD65" s="42">
        <v>45.374307140963928</v>
      </c>
      <c r="AE65" s="34">
        <v>1921.6</v>
      </c>
      <c r="AF65" s="43">
        <v>0.377450283784945</v>
      </c>
      <c r="AG65" s="43">
        <v>1.196943096947241</v>
      </c>
    </row>
    <row r="66" spans="1:33" s="45" customFormat="1" ht="10.5" x14ac:dyDescent="0.15">
      <c r="A66" s="120"/>
      <c r="B66" s="29">
        <v>27</v>
      </c>
      <c r="C66" s="47" t="str">
        <f>C65</f>
        <v>GOAGRO IB Equity</v>
      </c>
      <c r="D66" s="49" t="s">
        <v>801</v>
      </c>
      <c r="E66" s="50"/>
      <c r="F66" s="51"/>
      <c r="G66" s="33" t="s">
        <v>407</v>
      </c>
      <c r="H66" s="34">
        <v>105329.97541520001</v>
      </c>
      <c r="I66" s="34">
        <v>10142.048586049466</v>
      </c>
      <c r="J66" s="34">
        <v>5327.6107736453796</v>
      </c>
      <c r="K66" s="34">
        <v>5327.6107736453796</v>
      </c>
      <c r="L66" s="35">
        <f>IF(ISERROR(K66/$H66*100),"- ",(K66/$H66*100))</f>
        <v>5.058019573862504</v>
      </c>
      <c r="M66" s="35">
        <f>IF(ISERROR(I66/$H66*100),"- ",(I66/$H66*100))</f>
        <v>9.6288340959641801</v>
      </c>
      <c r="N66" s="35">
        <v>27.724868722134573</v>
      </c>
      <c r="O66" s="35">
        <v>27.724868722134573</v>
      </c>
      <c r="P66" s="42">
        <f>IF(AND(O66&lt;0,O65&lt;0),"NA",IF(AND(O66&gt;0,O65&lt;0),"LP",IF(AND(O66&lt;0,O65&gt;0),"PL",((O66/O65-1)*100))))</f>
        <v>24.092728511126204</v>
      </c>
      <c r="Q66" s="34">
        <v>19.85840429035418</v>
      </c>
      <c r="R66" s="37">
        <v>19.133919891732766</v>
      </c>
      <c r="S66" s="34">
        <v>0</v>
      </c>
      <c r="T66" s="39">
        <f>IF(O66&lt;0,"- ",IF(ISERROR(($E64-S66)/O66),"- ",(($E64-S66)/O66)))</f>
        <v>20.548338955530252</v>
      </c>
      <c r="U66" s="34">
        <v>6938.0772647569684</v>
      </c>
      <c r="V66" s="34">
        <v>2216.1000000000004</v>
      </c>
      <c r="W66" s="34">
        <v>109569.82788180001</v>
      </c>
      <c r="X66" s="39">
        <f>IF(I66&lt;0,"- ",IF(ISERROR((U66+V66+W66)/I66),"- ",(U66+V66+W66)/I66))</f>
        <v>11.70611678096904</v>
      </c>
      <c r="Y66" s="39">
        <f>IF(ISERROR(W66/H66),"- ",(W66/H66))</f>
        <v>1.040253047149085</v>
      </c>
      <c r="Z66" s="34">
        <v>153.69736997181838</v>
      </c>
      <c r="AA66" s="40">
        <f>IF(Z66&lt;0,"- ",IF(ISERROR(($E64/Z66)),"- ",(($E64/Z66))))</f>
        <v>3.7066346685337495</v>
      </c>
      <c r="AB66" s="34">
        <v>10.128234749598054</v>
      </c>
      <c r="AC66" s="41">
        <f>IF(ISERROR(AB66/$E64*100),"- ",(AB66/$E64*100))</f>
        <v>1.7778189836050644</v>
      </c>
      <c r="AD66" s="42">
        <v>36.531227076693149</v>
      </c>
      <c r="AE66" s="34">
        <v>1921.6</v>
      </c>
      <c r="AF66" s="43">
        <v>0.23080837920721306</v>
      </c>
      <c r="AG66" s="43">
        <v>0.6840903202041837</v>
      </c>
    </row>
    <row r="67" spans="1:33" s="45" customFormat="1" ht="10.5" x14ac:dyDescent="0.15">
      <c r="A67" s="120"/>
      <c r="B67" s="29">
        <v>28</v>
      </c>
      <c r="C67" s="47" t="str">
        <f>C66</f>
        <v>GOAGRO IB Equity</v>
      </c>
      <c r="D67" s="47" t="s">
        <v>1123</v>
      </c>
      <c r="E67" s="50"/>
      <c r="F67" s="52"/>
      <c r="G67" s="33" t="s">
        <v>458</v>
      </c>
      <c r="H67" s="34">
        <v>116628.12032913395</v>
      </c>
      <c r="I67" s="34">
        <v>13708.717722737259</v>
      </c>
      <c r="J67" s="34">
        <v>7932.1218454862383</v>
      </c>
      <c r="K67" s="34">
        <v>7932.1218454862383</v>
      </c>
      <c r="L67" s="35">
        <f>IF(ISERROR(K67/$H67*100),"- ",(K67/$H67*100))</f>
        <v>6.8012086820066653</v>
      </c>
      <c r="M67" s="35">
        <f>IF(ISERROR(I67/$H67*100),"- ",(I67/$H67*100))</f>
        <v>11.754213035458475</v>
      </c>
      <c r="N67" s="35">
        <v>41.278735665519562</v>
      </c>
      <c r="O67" s="35">
        <v>41.278735665519562</v>
      </c>
      <c r="P67" s="42">
        <f>IF(AND(O67&lt;0,O66&lt;0),"NA",IF(AND(O67&gt;0,O66&lt;0),"LP",IF(AND(O67&lt;0,O66&gt;0),"PL",((O67/O66-1)*100))))</f>
        <v>48.887037407553358</v>
      </c>
      <c r="Q67" s="34">
        <v>27.83192290280585</v>
      </c>
      <c r="R67" s="37">
        <v>24.562994736586781</v>
      </c>
      <c r="S67" s="34">
        <v>0</v>
      </c>
      <c r="T67" s="39">
        <f>IF(O67&lt;0,"- ",IF(ISERROR(($E64-S67)/O67),"- ",(($E64-S67)/O67)))</f>
        <v>13.801294802637928</v>
      </c>
      <c r="U67" s="34">
        <v>2326.791560158319</v>
      </c>
      <c r="V67" s="34">
        <v>2216.1000000000004</v>
      </c>
      <c r="W67" s="34">
        <v>109569.82788180001</v>
      </c>
      <c r="X67" s="39">
        <f>IF(I67&lt;0,"- ",IF(ISERROR((U67+V67+W67)/I67),"- ",(U67+V67+W67)/I67))</f>
        <v>8.3240987049205284</v>
      </c>
      <c r="Y67" s="39">
        <f>IF(ISERROR(W67/H67),"- ",(W67/H67))</f>
        <v>0.93948035493142767</v>
      </c>
      <c r="Z67" s="34">
        <v>182.40770278654966</v>
      </c>
      <c r="AA67" s="40">
        <f>IF(Z67&lt;0,"- ",IF(ISERROR(($E64/Z67)),"- ",(($E64/Z67))))</f>
        <v>3.123223368843437</v>
      </c>
      <c r="AB67" s="34">
        <v>12.568402850788241</v>
      </c>
      <c r="AC67" s="41">
        <f>IF(ISERROR(AB67/$E64*100),"- ",(AB67/$E64*100))</f>
        <v>2.2061440847442935</v>
      </c>
      <c r="AD67" s="42">
        <v>30.447644890651826</v>
      </c>
      <c r="AE67" s="34">
        <v>1921.6</v>
      </c>
      <c r="AF67" s="43">
        <v>6.7425497027095105E-2</v>
      </c>
      <c r="AG67" s="43">
        <v>0.16973079519312778</v>
      </c>
    </row>
    <row r="68" spans="1:33" s="45" customFormat="1" ht="10.5" x14ac:dyDescent="0.15">
      <c r="A68" s="120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57"/>
    </row>
    <row r="69" spans="1:33" s="45" customFormat="1" ht="10.5" x14ac:dyDescent="0.15">
      <c r="A69" s="119">
        <v>13</v>
      </c>
      <c r="B69" s="29">
        <v>25</v>
      </c>
      <c r="C69" s="30" t="str">
        <f>VLOOKUP($A69,'All cos summary'!$A$75:$B$92,2,FALSE)</f>
        <v>CLEAN IB Equity</v>
      </c>
      <c r="D69" s="63" t="s">
        <v>569</v>
      </c>
      <c r="E69" s="64">
        <v>710.3</v>
      </c>
      <c r="F69" s="65">
        <v>810.26958063328493</v>
      </c>
      <c r="G69" s="33" t="s">
        <v>459</v>
      </c>
      <c r="H69" s="66">
        <v>9666.44</v>
      </c>
      <c r="I69" s="66">
        <v>3876.1500000000005</v>
      </c>
      <c r="J69" s="66">
        <v>2644.05</v>
      </c>
      <c r="K69" s="66">
        <v>2644.05</v>
      </c>
      <c r="L69" s="67">
        <f>IF(ISERROR(K69/$H69*100),"- ",(K69/$H69*100))</f>
        <v>27.352882757250864</v>
      </c>
      <c r="M69" s="67">
        <f>IF(ISERROR(I69/$H69*100),"- ",(I69/$H69*100))</f>
        <v>40.099043701714386</v>
      </c>
      <c r="N69" s="67">
        <v>24.889861621011015</v>
      </c>
      <c r="O69" s="67">
        <v>24.889861621011015</v>
      </c>
      <c r="P69" s="68" t="s">
        <v>50</v>
      </c>
      <c r="Q69" s="66">
        <v>26.638229443490154</v>
      </c>
      <c r="R69" s="69">
        <v>20.253307090323524</v>
      </c>
      <c r="S69" s="66">
        <v>0</v>
      </c>
      <c r="T69" s="70">
        <f>IF(O69&lt;0,"- ",IF(ISERROR(($E69-S69)/O69),"- ",(($E69-S69)/O69)))</f>
        <v>28.537723946218865</v>
      </c>
      <c r="U69" s="66">
        <v>-3642.63</v>
      </c>
      <c r="V69" s="66">
        <v>0</v>
      </c>
      <c r="W69" s="66">
        <v>75488.7654797</v>
      </c>
      <c r="X69" s="70">
        <f>IF(I69&lt;0,"- ",IF(ISERROR((U69+V69+W69)/I69),"- ",(U69+V69+W69)/I69))</f>
        <v>18.535437348838407</v>
      </c>
      <c r="Y69" s="70">
        <f>IF(ISERROR(W69/H69),"- ",(W69/H69))</f>
        <v>7.8093657519934947</v>
      </c>
      <c r="Z69" s="66">
        <v>132.92996328720699</v>
      </c>
      <c r="AA69" s="71">
        <f>IF(Z69&lt;0,"- ",IF(ISERROR(($E69/Z69)),"- ",(($E69/Z69))))</f>
        <v>5.3434153025780482</v>
      </c>
      <c r="AB69" s="66">
        <v>3.5310000000000001</v>
      </c>
      <c r="AC69" s="72">
        <f>IF(ISERROR(AB69/$E69*100),"- ",(AB69/$E69*100))</f>
        <v>0.49711389553709706</v>
      </c>
      <c r="AD69" s="73">
        <v>14.186499120667156</v>
      </c>
      <c r="AE69" s="66">
        <v>106.25</v>
      </c>
      <c r="AF69" s="74">
        <v>-0.27902386114644268</v>
      </c>
      <c r="AG69" s="74">
        <v>-0.93975465345768339</v>
      </c>
    </row>
    <row r="70" spans="1:33" s="45" customFormat="1" ht="10.5" x14ac:dyDescent="0.15">
      <c r="A70" s="120"/>
      <c r="B70" s="29">
        <v>26</v>
      </c>
      <c r="C70" s="47" t="str">
        <f>C69</f>
        <v>CLEAN IB Equity</v>
      </c>
      <c r="D70" s="47" t="s">
        <v>877</v>
      </c>
      <c r="E70" s="48"/>
      <c r="F70" s="32"/>
      <c r="G70" s="33" t="s">
        <v>311</v>
      </c>
      <c r="H70" s="34">
        <v>9484.0072039999995</v>
      </c>
      <c r="I70" s="34">
        <v>3401.47909772</v>
      </c>
      <c r="J70" s="34">
        <v>2248.1314313128005</v>
      </c>
      <c r="K70" s="34">
        <v>2248.1314313128005</v>
      </c>
      <c r="L70" s="35">
        <f>IF(ISERROR(K70/$H70*100),"- ",(K70/$H70*100))</f>
        <v>23.704446685411867</v>
      </c>
      <c r="M70" s="35">
        <f>IF(ISERROR(I70/$H70*100),"- ",(I70/$H70*100))</f>
        <v>35.865420855916085</v>
      </c>
      <c r="N70" s="35">
        <v>21.162867658032575</v>
      </c>
      <c r="O70" s="35">
        <v>21.162867658032575</v>
      </c>
      <c r="P70" s="42">
        <f>IF(AND(O70&lt;0,O69&lt;0),"NA",IF(AND(O70&gt;0,O69&lt;0),"LP",IF(AND(O70&lt;0,O69&gt;0),"PL",((O70/O69-1)*100))))</f>
        <v>-14.973944089075463</v>
      </c>
      <c r="Q70" s="34">
        <v>19.723127647738668</v>
      </c>
      <c r="R70" s="37">
        <v>14.930154694520803</v>
      </c>
      <c r="S70" s="34">
        <v>0</v>
      </c>
      <c r="T70" s="38">
        <f>IF(O70&lt;0,"- ",IF(ISERROR(($E69-S70)/O70),"- ",(($E69-S70)/O70)))</f>
        <v>33.563504316977507</v>
      </c>
      <c r="U70" s="34">
        <v>-3706.6663910118655</v>
      </c>
      <c r="V70" s="34">
        <v>0</v>
      </c>
      <c r="W70" s="34">
        <v>75488.7654797</v>
      </c>
      <c r="X70" s="38">
        <f>IF(I70&lt;0,"- ",IF(ISERROR((U70+V70+W70)/I70),"- ",(U70+V70+W70)/I70))</f>
        <v>21.10320158568766</v>
      </c>
      <c r="Y70" s="39">
        <f>IF(ISERROR(W70/H70),"- ",(W70/H70))</f>
        <v>7.9595854216413562</v>
      </c>
      <c r="Z70" s="34">
        <v>150.56164267450626</v>
      </c>
      <c r="AA70" s="40">
        <f>IF(Z70&lt;0,"- ",IF(ISERROR(($E69/Z70)),"- ",(($E69/Z70))))</f>
        <v>4.7176690382926525</v>
      </c>
      <c r="AB70" s="34">
        <v>3.5310000000000001</v>
      </c>
      <c r="AC70" s="41">
        <f>IF(ISERROR(AB70/$E69*100),"- ",(AB70/$E69*100))</f>
        <v>0.49711389553709706</v>
      </c>
      <c r="AD70" s="42">
        <v>16.68488437888886</v>
      </c>
      <c r="AE70" s="34">
        <v>106.23</v>
      </c>
      <c r="AF70" s="43">
        <v>-0.24616488986354215</v>
      </c>
      <c r="AG70" s="43">
        <v>-1.0897219369939481</v>
      </c>
    </row>
    <row r="71" spans="1:33" s="45" customFormat="1" ht="10.5" x14ac:dyDescent="0.15">
      <c r="A71" s="120"/>
      <c r="B71" s="29">
        <v>27</v>
      </c>
      <c r="C71" s="47" t="str">
        <f>C70</f>
        <v>CLEAN IB Equity</v>
      </c>
      <c r="D71" s="49" t="s">
        <v>878</v>
      </c>
      <c r="E71" s="50"/>
      <c r="F71" s="51"/>
      <c r="G71" s="33" t="s">
        <v>407</v>
      </c>
      <c r="H71" s="34">
        <v>11902.264407240002</v>
      </c>
      <c r="I71" s="34">
        <v>3924.6538391856011</v>
      </c>
      <c r="J71" s="34">
        <v>2614.0002293892012</v>
      </c>
      <c r="K71" s="34">
        <v>2614.0002293892012</v>
      </c>
      <c r="L71" s="35">
        <f>IF(ISERROR(K71/$H71*100),"- ",(K71/$H71*100))</f>
        <v>21.962209374202246</v>
      </c>
      <c r="M71" s="35">
        <f>IF(ISERROR(I71/$H71*100),"- ",(I71/$H71*100))</f>
        <v>32.974009859823667</v>
      </c>
      <c r="N71" s="35">
        <v>24.606987003569625</v>
      </c>
      <c r="O71" s="35">
        <v>24.606987003569625</v>
      </c>
      <c r="P71" s="42">
        <f>IF(AND(O71&lt;0,O70&lt;0),"NA",IF(AND(O71&gt;0,O70&lt;0),"LP",IF(AND(O71&lt;0,O70&gt;0),"PL",((O71/O70-1)*100))))</f>
        <v>16.274350911180989</v>
      </c>
      <c r="Q71" s="34">
        <v>19.952375581711358</v>
      </c>
      <c r="R71" s="37">
        <v>15.274390177171002</v>
      </c>
      <c r="S71" s="34">
        <v>0</v>
      </c>
      <c r="T71" s="39">
        <f>IF(O71&lt;0,"- ",IF(ISERROR(($E69-S71)/O71),"- ",(($E69-S71)/O71)))</f>
        <v>28.865785148623029</v>
      </c>
      <c r="U71" s="34">
        <v>-3411.5848162769375</v>
      </c>
      <c r="V71" s="34">
        <v>0</v>
      </c>
      <c r="W71" s="34">
        <v>75488.7654797</v>
      </c>
      <c r="X71" s="39">
        <f>IF(I71&lt;0,"- ",IF(ISERROR((U71+V71+W71)/I71),"- ",(U71+V71+W71)/I71))</f>
        <v>18.365232608229135</v>
      </c>
      <c r="Y71" s="39">
        <f>IF(ISERROR(W71/H71),"- ",(W71/H71))</f>
        <v>6.3423868683156721</v>
      </c>
      <c r="Z71" s="34">
        <v>171.63762967807585</v>
      </c>
      <c r="AA71" s="40">
        <f>IF(Z71&lt;0,"- ",IF(ISERROR(($E69/Z71)),"- ",(($E69/Z71))))</f>
        <v>4.1383698978612156</v>
      </c>
      <c r="AB71" s="34">
        <v>3.5310000000000001</v>
      </c>
      <c r="AC71" s="41">
        <f>IF(ISERROR(AB71/$E69*100),"- ",(AB71/$E69*100))</f>
        <v>0.49711389553709706</v>
      </c>
      <c r="AD71" s="42">
        <v>14.349582902968875</v>
      </c>
      <c r="AE71" s="34">
        <v>106.23</v>
      </c>
      <c r="AF71" s="43">
        <v>-0.19934916998267599</v>
      </c>
      <c r="AG71" s="43">
        <v>-0.86927024804431419</v>
      </c>
    </row>
    <row r="72" spans="1:33" s="45" customFormat="1" ht="10.5" x14ac:dyDescent="0.15">
      <c r="A72" s="120"/>
      <c r="B72" s="29">
        <v>28</v>
      </c>
      <c r="C72" s="47" t="str">
        <f>C71</f>
        <v>CLEAN IB Equity</v>
      </c>
      <c r="D72" s="47" t="s">
        <v>1121</v>
      </c>
      <c r="E72" s="50"/>
      <c r="F72" s="52"/>
      <c r="G72" s="33" t="s">
        <v>458</v>
      </c>
      <c r="H72" s="34">
        <v>16050.555939685202</v>
      </c>
      <c r="I72" s="34">
        <v>5072.0574946677843</v>
      </c>
      <c r="J72" s="34">
        <v>3553.4285004408725</v>
      </c>
      <c r="K72" s="34">
        <v>3553.4285004408725</v>
      </c>
      <c r="L72" s="35">
        <f>IF(ISERROR(K72/$H72*100),"- ",(K72/$H72*100))</f>
        <v>22.138974586263245</v>
      </c>
      <c r="M72" s="35">
        <f>IF(ISERROR(I72/$H72*100),"- ",(I72/$H72*100))</f>
        <v>31.600509750114377</v>
      </c>
      <c r="N72" s="35">
        <v>33.450329477933472</v>
      </c>
      <c r="O72" s="35">
        <v>33.450329477933472</v>
      </c>
      <c r="P72" s="42">
        <f>IF(AND(O72&lt;0,O71&lt;0),"NA",IF(AND(O72&gt;0,O71&lt;0),"LP",IF(AND(O72&lt;0,O71&gt;0),"PL",((O72/O71-1)*100))))</f>
        <v>35.938339273642008</v>
      </c>
      <c r="Q72" s="34">
        <v>22.571627997051426</v>
      </c>
      <c r="R72" s="37">
        <v>17.926481507911042</v>
      </c>
      <c r="S72" s="34">
        <v>0</v>
      </c>
      <c r="T72" s="39">
        <f>IF(O72&lt;0,"- ",IF(ISERROR(($E69-S72)/O72),"- ",(($E69-S72)/O72)))</f>
        <v>21.234469468187779</v>
      </c>
      <c r="U72" s="34">
        <v>-3556.9212922509905</v>
      </c>
      <c r="V72" s="34">
        <v>0</v>
      </c>
      <c r="W72" s="34">
        <v>75488.7654797</v>
      </c>
      <c r="X72" s="39">
        <f>IF(I72&lt;0,"- ",IF(ISERROR((U72+V72+W72)/I72),"- ",(U72+V72+W72)/I72))</f>
        <v>14.181985173289226</v>
      </c>
      <c r="Y72" s="39">
        <f>IF(ISERROR(W72/H72),"- ",(W72/H72))</f>
        <v>4.7031869651974532</v>
      </c>
      <c r="Z72" s="34">
        <v>201.55695915600936</v>
      </c>
      <c r="AA72" s="40">
        <f>IF(Z72&lt;0,"- ",IF(ISERROR(($E69/Z72)),"- ",(($E69/Z72))))</f>
        <v>3.5240658669106666</v>
      </c>
      <c r="AB72" s="34">
        <v>3.5310000000000001</v>
      </c>
      <c r="AC72" s="41">
        <f>IF(ISERROR(AB72/$E69*100),"- ",(AB72/$E69*100))</f>
        <v>0.49711389553709706</v>
      </c>
      <c r="AD72" s="42">
        <v>10.555949836994376</v>
      </c>
      <c r="AE72" s="34">
        <v>106.23</v>
      </c>
      <c r="AF72" s="43">
        <v>-0.17944102086962316</v>
      </c>
      <c r="AG72" s="43">
        <v>-0.70127779426600645</v>
      </c>
    </row>
    <row r="73" spans="1:33" s="45" customFormat="1" ht="10.5" x14ac:dyDescent="0.15">
      <c r="A73" s="120"/>
      <c r="B73" s="46"/>
      <c r="E73" s="53"/>
      <c r="F73" s="76"/>
      <c r="G73" s="77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57"/>
    </row>
    <row r="74" spans="1:33" s="45" customFormat="1" ht="10.5" x14ac:dyDescent="0.15">
      <c r="A74" s="119">
        <v>14</v>
      </c>
      <c r="B74" s="29">
        <v>25</v>
      </c>
      <c r="C74" s="30" t="str">
        <f>VLOOKUP($A74,'All cos summary'!$A$75:$B$92,2,FALSE)</f>
        <v>SCHI IB Equity</v>
      </c>
      <c r="D74" s="63" t="s">
        <v>580</v>
      </c>
      <c r="E74" s="64">
        <v>769</v>
      </c>
      <c r="F74" s="65">
        <v>648.87649636666129</v>
      </c>
      <c r="G74" s="33" t="s">
        <v>459</v>
      </c>
      <c r="H74" s="66">
        <v>33455.75</v>
      </c>
      <c r="I74" s="66">
        <v>3810.2199999999993</v>
      </c>
      <c r="J74" s="66">
        <v>2645.4899999999993</v>
      </c>
      <c r="K74" s="66">
        <v>3992.6149999999993</v>
      </c>
      <c r="L74" s="67">
        <f>IF(ISERROR(K74/$H74*100),"- ",(K74/$H74*100))</f>
        <v>11.934017321387204</v>
      </c>
      <c r="M74" s="67">
        <f>IF(ISERROR(I74/$H74*100),"- ",(I74/$H74*100))</f>
        <v>11.388834505279359</v>
      </c>
      <c r="N74" s="67">
        <v>33.668342348075079</v>
      </c>
      <c r="O74" s="67">
        <v>50.812790327712364</v>
      </c>
      <c r="P74" s="68" t="s">
        <v>50</v>
      </c>
      <c r="Q74" s="66">
        <v>5.3474675319155551</v>
      </c>
      <c r="R74" s="69">
        <v>16.418692518164711</v>
      </c>
      <c r="S74" s="66">
        <v>0</v>
      </c>
      <c r="T74" s="70">
        <f>IF(O74&lt;0,"- ",IF(ISERROR(($E74-S74)/O74),"- ",(($E74-S74)/O74)))</f>
        <v>15.13398486956544</v>
      </c>
      <c r="U74" s="66">
        <v>2452.2889999999984</v>
      </c>
      <c r="V74" s="66">
        <v>5982.49</v>
      </c>
      <c r="W74" s="66">
        <v>60452.578783999998</v>
      </c>
      <c r="X74" s="70">
        <f>IF(I74&lt;0,"- ",IF(ISERROR((U74+V74+W74)/I74),"- ",(U74+V74+W74)/I74))</f>
        <v>18.079627366398793</v>
      </c>
      <c r="Y74" s="70">
        <f>IF(ISERROR(W74/H74),"- ",(W74/H74))</f>
        <v>1.8069413713337765</v>
      </c>
      <c r="Z74" s="66">
        <v>437.804645243398</v>
      </c>
      <c r="AA74" s="71">
        <f>IF(Z74&lt;0,"- ",IF(ISERROR(($E74/Z74)),"- ",(($E74/Z74))))</f>
        <v>1.7564911847211524</v>
      </c>
      <c r="AB74" s="66">
        <v>13.647356029271389</v>
      </c>
      <c r="AC74" s="72">
        <f>IF(ISERROR(AB74/$E74*100),"- ",(AB74/$E74*100))</f>
        <v>1.7746886904124044</v>
      </c>
      <c r="AD74" s="73">
        <v>40.534683555787389</v>
      </c>
      <c r="AE74" s="66">
        <v>157.15</v>
      </c>
      <c r="AF74" s="74">
        <v>8.9798681796227103E-2</v>
      </c>
      <c r="AG74" s="74">
        <v>0.64360824309357434</v>
      </c>
    </row>
    <row r="75" spans="1:33" s="45" customFormat="1" ht="10.5" x14ac:dyDescent="0.15">
      <c r="A75" s="120"/>
      <c r="B75" s="29">
        <v>26</v>
      </c>
      <c r="C75" s="47" t="str">
        <f>C74</f>
        <v>SCHI IB Equity</v>
      </c>
      <c r="D75" s="47" t="s">
        <v>879</v>
      </c>
      <c r="E75" s="48"/>
      <c r="F75" s="32"/>
      <c r="G75" s="33" t="s">
        <v>311</v>
      </c>
      <c r="H75" s="34">
        <v>95166.399100000024</v>
      </c>
      <c r="I75" s="34">
        <v>4980.1243180000019</v>
      </c>
      <c r="J75" s="34">
        <v>359.44115850000168</v>
      </c>
      <c r="K75" s="34">
        <v>359.44115850000168</v>
      </c>
      <c r="L75" s="35">
        <f>IF(ISERROR(K75/$H75*100),"- ",(K75/$H75*100))</f>
        <v>0.37769755071041833</v>
      </c>
      <c r="M75" s="35">
        <f>IF(ISERROR(I75/$H75*100),"- ",(I75/$H75*100))</f>
        <v>5.2330700384774786</v>
      </c>
      <c r="N75" s="35">
        <v>4.5744977219217517</v>
      </c>
      <c r="O75" s="35">
        <v>4.5744977219217517</v>
      </c>
      <c r="P75" s="42">
        <f>IF(AND(O75&lt;0,O74&lt;0),"NA",IF(AND(O75&gt;0,O74&lt;0),"LP",IF(AND(O75&lt;0,O74&gt;0),"PL",((O75/O74-1)*100))))</f>
        <v>-90.997349894743124</v>
      </c>
      <c r="Q75" s="34">
        <v>3.1314868024177511</v>
      </c>
      <c r="R75" s="37">
        <v>1.571384495151434</v>
      </c>
      <c r="S75" s="34">
        <v>0</v>
      </c>
      <c r="T75" s="38">
        <f>IF(O75&lt;0,"- ",IF(ISERROR(($E74-S75)/O75),"- ",(($E74-S75)/O75)))</f>
        <v>168.10588762889191</v>
      </c>
      <c r="U75" s="34">
        <v>5957.5027414617016</v>
      </c>
      <c r="V75" s="34">
        <v>5982.49</v>
      </c>
      <c r="W75" s="34">
        <v>60452.578783999998</v>
      </c>
      <c r="X75" s="38">
        <f>IF(I75&lt;0,"- ",IF(ISERROR((U75+V75+W75)/I75),"- ",(U75+V75+W75)/I75))</f>
        <v>14.536298072682303</v>
      </c>
      <c r="Y75" s="39">
        <f>IF(ISERROR(W75/H75),"- ",(W75/H75))</f>
        <v>0.63523028459316777</v>
      </c>
      <c r="Z75" s="34">
        <v>440.08203828825953</v>
      </c>
      <c r="AA75" s="40">
        <f>IF(Z75&lt;0,"- ",IF(ISERROR(($E74/Z75)),"- ",(($E74/Z75))))</f>
        <v>1.7474014685786718</v>
      </c>
      <c r="AB75" s="34">
        <v>2.2971046770601378</v>
      </c>
      <c r="AC75" s="41">
        <f>IF(ISERROR(AB75/$E74*100),"- ",(AB75/$E74*100))</f>
        <v>0.29871322198441325</v>
      </c>
      <c r="AD75" s="42">
        <v>50.215451328176009</v>
      </c>
      <c r="AE75" s="34">
        <v>157.15</v>
      </c>
      <c r="AF75" s="43">
        <v>0.23032697425506343</v>
      </c>
      <c r="AG75" s="43">
        <v>1.1962558283794431</v>
      </c>
    </row>
    <row r="76" spans="1:33" s="45" customFormat="1" ht="10.5" x14ac:dyDescent="0.15">
      <c r="A76" s="120"/>
      <c r="B76" s="29">
        <v>27</v>
      </c>
      <c r="C76" s="47" t="str">
        <f>C75</f>
        <v>SCHI IB Equity</v>
      </c>
      <c r="D76" s="49" t="s">
        <v>880</v>
      </c>
      <c r="E76" s="50"/>
      <c r="F76" s="51"/>
      <c r="G76" s="33" t="s">
        <v>407</v>
      </c>
      <c r="H76" s="34">
        <v>101364.10669500002</v>
      </c>
      <c r="I76" s="34">
        <v>8258.6627119500045</v>
      </c>
      <c r="J76" s="34">
        <v>3208.0763289625052</v>
      </c>
      <c r="K76" s="34">
        <v>3208.0763289625052</v>
      </c>
      <c r="L76" s="35">
        <f>IF(ISERROR(K76/$H76*100),"- ",(K76/$H76*100))</f>
        <v>3.1649036661620866</v>
      </c>
      <c r="M76" s="35">
        <f>IF(ISERROR(I76/$H76*100),"- ",(I76/$H76*100))</f>
        <v>8.1475218213089402</v>
      </c>
      <c r="N76" s="35">
        <v>40.828206541043656</v>
      </c>
      <c r="O76" s="35">
        <v>40.828206541043656</v>
      </c>
      <c r="P76" s="42">
        <f>IF(AND(O76&lt;0,O75&lt;0),"NA",IF(AND(O76&gt;0,O75&lt;0),"LP",IF(AND(O76&lt;0,O75&gt;0),"PL",((O76/O75-1)*100))))</f>
        <v>792.51780245485998</v>
      </c>
      <c r="Q76" s="34">
        <v>8.8955686766925979</v>
      </c>
      <c r="R76" s="37">
        <v>10.614498290741624</v>
      </c>
      <c r="S76" s="34">
        <v>0</v>
      </c>
      <c r="T76" s="39">
        <f>IF(O76&lt;0,"- ",IF(ISERROR(($E74-S76)/O76),"- ",(($E74-S76)/O76)))</f>
        <v>18.835017874883679</v>
      </c>
      <c r="U76" s="34">
        <v>8.7621540934137556</v>
      </c>
      <c r="V76" s="34">
        <v>5982.49</v>
      </c>
      <c r="W76" s="34">
        <v>60452.578783999998</v>
      </c>
      <c r="X76" s="39">
        <f>IF(I76&lt;0,"- ",IF(ISERROR((U76+V76+W76)/I76),"- ",(U76+V76+W76)/I76))</f>
        <v>8.0453498654148259</v>
      </c>
      <c r="Y76" s="39">
        <f>IF(ISERROR(W76/H76),"- ",(W76/H76))</f>
        <v>0.59639038664740618</v>
      </c>
      <c r="Z76" s="34">
        <v>479.53789551272672</v>
      </c>
      <c r="AA76" s="40">
        <f>IF(Z76&lt;0,"- ",IF(ISERROR(($E74/Z76)),"- ",(($E74/Z76))))</f>
        <v>1.6036271735683736</v>
      </c>
      <c r="AB76" s="34">
        <v>1.3723493165765228</v>
      </c>
      <c r="AC76" s="41">
        <f>IF(ISERROR(AB76/$E74*100),"- ",(AB76/$E74*100))</f>
        <v>0.17845894883959984</v>
      </c>
      <c r="AD76" s="42">
        <v>3.3612774913268155</v>
      </c>
      <c r="AE76" s="34">
        <v>157.15</v>
      </c>
      <c r="AF76" s="43">
        <v>2.5243598809360099E-4</v>
      </c>
      <c r="AG76" s="43">
        <v>1.060965243287538E-3</v>
      </c>
    </row>
    <row r="77" spans="1:33" s="45" customFormat="1" ht="10.5" x14ac:dyDescent="0.15">
      <c r="A77" s="120"/>
      <c r="B77" s="29">
        <v>28</v>
      </c>
      <c r="C77" s="47" t="str">
        <f>C76</f>
        <v>SCHI IB Equity</v>
      </c>
      <c r="D77" s="47" t="s">
        <v>1121</v>
      </c>
      <c r="E77" s="50"/>
      <c r="F77" s="52"/>
      <c r="G77" s="33" t="s">
        <v>458</v>
      </c>
      <c r="H77" s="34">
        <v>107281.05843375003</v>
      </c>
      <c r="I77" s="34">
        <v>11763.465944107505</v>
      </c>
      <c r="J77" s="34">
        <v>5989.9917855806298</v>
      </c>
      <c r="K77" s="34">
        <v>5989.9917855806298</v>
      </c>
      <c r="L77" s="35">
        <f>IF(ISERROR(K77/$H77*100),"- ",(K77/$H77*100))</f>
        <v>5.5834570175122469</v>
      </c>
      <c r="M77" s="35">
        <f>IF(ISERROR(I77/$H77*100),"- ",(I77/$H77*100))</f>
        <v>10.965091243364153</v>
      </c>
      <c r="N77" s="35">
        <v>76.232793962209726</v>
      </c>
      <c r="O77" s="35">
        <v>76.232793962209726</v>
      </c>
      <c r="P77" s="42">
        <f>IF(AND(O77&lt;0,O76&lt;0),"NA",IF(AND(O77&gt;0,O76&lt;0),"LP",IF(AND(O77&lt;0,O76&gt;0),"PL",((O77/O76-1)*100))))</f>
        <v>86.715999600851077</v>
      </c>
      <c r="Q77" s="34">
        <v>14.911292933351749</v>
      </c>
      <c r="R77" s="37">
        <v>16.041015708436888</v>
      </c>
      <c r="S77" s="34">
        <v>0</v>
      </c>
      <c r="T77" s="39">
        <f>IF(O77&lt;0,"- ",IF(ISERROR(($E74-S77)/O77),"- ",(($E74-S77)/O77)))</f>
        <v>10.087522180824308</v>
      </c>
      <c r="U77" s="34">
        <v>-5395.8149243286916</v>
      </c>
      <c r="V77" s="34">
        <v>5982.49</v>
      </c>
      <c r="W77" s="34">
        <v>60452.578783999998</v>
      </c>
      <c r="X77" s="39">
        <f>IF(I77&lt;0,"- ",IF(ISERROR((U77+V77+W77)/I77),"- ",(U77+V77+W77)/I77))</f>
        <v>5.1888834591514907</v>
      </c>
      <c r="Y77" s="39">
        <f>IF(ISERROR(W77/H77),"- ",(W77/H77))</f>
        <v>0.56349722557343773</v>
      </c>
      <c r="Z77" s="34">
        <v>543.52222751262332</v>
      </c>
      <c r="AA77" s="40">
        <f>IF(Z77&lt;0,"- ",IF(ISERROR(($E74/Z77)),"- ",(($E74/Z77))))</f>
        <v>1.4148455409436589</v>
      </c>
      <c r="AB77" s="34">
        <v>12.248461962313081</v>
      </c>
      <c r="AC77" s="41">
        <f>IF(ISERROR(AB77/$E74*100),"- ",(AB77/$E74*100))</f>
        <v>1.5927778884672408</v>
      </c>
      <c r="AD77" s="42">
        <v>16.067182279039795</v>
      </c>
      <c r="AE77" s="34">
        <v>157.15</v>
      </c>
      <c r="AF77" s="43">
        <v>-0.12454501645059067</v>
      </c>
      <c r="AG77" s="43">
        <v>-0.45869261236154091</v>
      </c>
    </row>
    <row r="78" spans="1:33" s="45" customFormat="1" ht="10.5" x14ac:dyDescent="0.15">
      <c r="A78" s="120"/>
      <c r="B78" s="46"/>
      <c r="E78" s="53"/>
      <c r="F78" s="76"/>
      <c r="G78" s="77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57"/>
    </row>
    <row r="79" spans="1:33" s="45" customFormat="1" ht="10.5" x14ac:dyDescent="0.15">
      <c r="A79" s="119">
        <v>15</v>
      </c>
      <c r="B79" s="29">
        <v>25</v>
      </c>
      <c r="C79" s="30" t="str">
        <f>VLOOKUP($A79,'All cos summary'!$A$75:$B$92,2,FALSE)</f>
        <v>RALI IB Equity</v>
      </c>
      <c r="D79" s="63" t="s">
        <v>578</v>
      </c>
      <c r="E79" s="64">
        <v>234.89</v>
      </c>
      <c r="F79" s="65">
        <v>490.29997930660647</v>
      </c>
      <c r="G79" s="33" t="s">
        <v>459</v>
      </c>
      <c r="H79" s="66">
        <v>26629.4</v>
      </c>
      <c r="I79" s="66">
        <v>2867.6000000000022</v>
      </c>
      <c r="J79" s="66">
        <v>1251.300000000002</v>
      </c>
      <c r="K79" s="66">
        <v>1251.300000000002</v>
      </c>
      <c r="L79" s="67">
        <f>IF(ISERROR(K79/$H79*100),"- ",(K79/$H79*100))</f>
        <v>4.6989417711251553</v>
      </c>
      <c r="M79" s="67">
        <f>IF(ISERROR(I79/$H79*100),"- ",(I79/$H79*100))</f>
        <v>10.7685490472936</v>
      </c>
      <c r="N79" s="67">
        <v>6.4334190231362571</v>
      </c>
      <c r="O79" s="67">
        <v>6.4334190231362571</v>
      </c>
      <c r="P79" s="68" t="s">
        <v>50</v>
      </c>
      <c r="Q79" s="66">
        <v>9.9197859622928988</v>
      </c>
      <c r="R79" s="69">
        <v>6.702662745665215</v>
      </c>
      <c r="S79" s="66">
        <v>0</v>
      </c>
      <c r="T79" s="70">
        <f>IF(O79&lt;0,"- ",IF(ISERROR(($E79-S79)/O79),"- ",(($E79-S79)/O79)))</f>
        <v>36.510912650843061</v>
      </c>
      <c r="U79" s="66">
        <v>-4322.5999999999995</v>
      </c>
      <c r="V79" s="66">
        <v>0</v>
      </c>
      <c r="W79" s="66">
        <v>45678.797572099997</v>
      </c>
      <c r="X79" s="70">
        <f>IF(I79&lt;0,"- ",IF(ISERROR((U79+V79+W79)/I79),"- ",(U79+V79+W79)/I79))</f>
        <v>14.421885050948516</v>
      </c>
      <c r="Y79" s="70">
        <f>IF(ISERROR(W79/H79),"- ",(W79/H79))</f>
        <v>1.7153521135324112</v>
      </c>
      <c r="Z79" s="66">
        <v>97.904884318766065</v>
      </c>
      <c r="AA79" s="71">
        <f>IF(Z79&lt;0,"- ",IF(ISERROR(($E79/Z79)),"- ",(($E79/Z79))))</f>
        <v>2.3991652881711958</v>
      </c>
      <c r="AB79" s="66">
        <v>2.9424999999999999</v>
      </c>
      <c r="AC79" s="72">
        <f>IF(ISERROR(AB79/$E79*100),"- ",(AB79/$E79*100))</f>
        <v>1.2527140363574438</v>
      </c>
      <c r="AD79" s="73">
        <v>45.737732757931674</v>
      </c>
      <c r="AE79" s="66">
        <v>194.5</v>
      </c>
      <c r="AF79" s="74">
        <v>-0.23154263553434354</v>
      </c>
      <c r="AG79" s="74">
        <v>-1.5073929418328902</v>
      </c>
    </row>
    <row r="80" spans="1:33" s="45" customFormat="1" ht="10.5" x14ac:dyDescent="0.15">
      <c r="A80" s="120"/>
      <c r="B80" s="29">
        <v>26</v>
      </c>
      <c r="C80" s="47" t="str">
        <f>C79</f>
        <v>RALI IB Equity</v>
      </c>
      <c r="D80" s="47" t="s">
        <v>881</v>
      </c>
      <c r="E80" s="48"/>
      <c r="F80" s="32"/>
      <c r="G80" s="33" t="s">
        <v>311</v>
      </c>
      <c r="H80" s="34">
        <v>28886.605000000003</v>
      </c>
      <c r="I80" s="34">
        <v>3687.5945650876856</v>
      </c>
      <c r="J80" s="34">
        <v>2019.1096808843815</v>
      </c>
      <c r="K80" s="34">
        <v>2019.1096808843815</v>
      </c>
      <c r="L80" s="35">
        <f>IF(ISERROR(K80/$H80*100),"- ",(K80/$H80*100))</f>
        <v>6.9897784141971036</v>
      </c>
      <c r="M80" s="35">
        <f>IF(ISERROR(I80/$H80*100),"- ",(I80/$H80*100))</f>
        <v>12.765759649109631</v>
      </c>
      <c r="N80" s="35">
        <v>10.381026636937694</v>
      </c>
      <c r="O80" s="35">
        <v>10.381026636937694</v>
      </c>
      <c r="P80" s="42">
        <f>IF(AND(O80&lt;0,O79&lt;0),"NA",IF(AND(O80&gt;0,O79&lt;0),"LP",IF(AND(O80&lt;0,O79&gt;0),"PL",((O80/O79-1)*100))))</f>
        <v>61.360959073314007</v>
      </c>
      <c r="Q80" s="34">
        <v>13.554408893611786</v>
      </c>
      <c r="R80" s="37">
        <v>10.215118038671847</v>
      </c>
      <c r="S80" s="34">
        <v>0</v>
      </c>
      <c r="T80" s="38">
        <f>IF(O80&lt;0,"- ",IF(ISERROR(($E79-S80)/O80),"- ",(($E79-S80)/O80)))</f>
        <v>22.626856496467902</v>
      </c>
      <c r="U80" s="34">
        <v>-6381.3372353334471</v>
      </c>
      <c r="V80" s="34">
        <v>0</v>
      </c>
      <c r="W80" s="34">
        <v>45678.797572099997</v>
      </c>
      <c r="X80" s="38">
        <f>IF(I80&lt;0,"- ",IF(ISERROR((U80+V80+W80)/I80),"- ",(U80+V80+W80)/I80))</f>
        <v>10.65666510869047</v>
      </c>
      <c r="Y80" s="39">
        <f>IF(ISERROR(W80/H80),"- ",(W80/H80))</f>
        <v>1.5813141617749815</v>
      </c>
      <c r="Z80" s="34">
        <v>105.34341095570377</v>
      </c>
      <c r="AA80" s="40">
        <f>IF(Z80&lt;0,"- ",IF(ISERROR(($E79/Z80)),"- ",(($E79/Z80))))</f>
        <v>2.2297550256728416</v>
      </c>
      <c r="AB80" s="34">
        <v>2.9424999999999999</v>
      </c>
      <c r="AC80" s="41">
        <f>IF(ISERROR(AB80/$E79*100),"- ",(AB80/$E79*100))</f>
        <v>1.2527140363574438</v>
      </c>
      <c r="AD80" s="42">
        <v>28.344980731770956</v>
      </c>
      <c r="AE80" s="34">
        <v>194.5</v>
      </c>
      <c r="AF80" s="43">
        <v>-0.3228458251705828</v>
      </c>
      <c r="AG80" s="43">
        <v>-1.7304877536562124</v>
      </c>
    </row>
    <row r="81" spans="1:33" s="45" customFormat="1" ht="10.5" x14ac:dyDescent="0.15">
      <c r="A81" s="120"/>
      <c r="B81" s="29">
        <v>27</v>
      </c>
      <c r="C81" s="47" t="str">
        <f>C80</f>
        <v>RALI IB Equity</v>
      </c>
      <c r="D81" s="49" t="s">
        <v>819</v>
      </c>
      <c r="E81" s="50"/>
      <c r="F81" s="51"/>
      <c r="G81" s="33" t="s">
        <v>407</v>
      </c>
      <c r="H81" s="34">
        <v>32359.405850000006</v>
      </c>
      <c r="I81" s="34">
        <v>4454.5180331909232</v>
      </c>
      <c r="J81" s="34">
        <v>2572.9672796719183</v>
      </c>
      <c r="K81" s="34">
        <v>2572.9672796719183</v>
      </c>
      <c r="L81" s="35">
        <f>IF(ISERROR(K81/$H81*100),"- ",(K81/$H81*100))</f>
        <v>7.9512191651439661</v>
      </c>
      <c r="M81" s="35">
        <f>IF(ISERROR(I81/$H81*100),"- ",(I81/$H81*100))</f>
        <v>13.765759649109635</v>
      </c>
      <c r="N81" s="35">
        <v>13.228623545871045</v>
      </c>
      <c r="O81" s="35">
        <v>13.228623545871045</v>
      </c>
      <c r="P81" s="42">
        <f>IF(AND(O81&lt;0,O80&lt;0),"NA",IF(AND(O81&gt;0,O80&lt;0),"LP",IF(AND(O81&lt;0,O80&gt;0),"PL",((O81/O80-1)*100))))</f>
        <v>27.430783182860274</v>
      </c>
      <c r="Q81" s="34">
        <v>15.799081282550237</v>
      </c>
      <c r="R81" s="37">
        <v>11.973070747186631</v>
      </c>
      <c r="S81" s="34">
        <v>0</v>
      </c>
      <c r="T81" s="39">
        <f>IF(O81&lt;0,"- ",IF(ISERROR(($E79-S81)/O81),"- ",(($E79-S81)/O81)))</f>
        <v>17.756193543909149</v>
      </c>
      <c r="U81" s="34">
        <v>-8294.7874554900809</v>
      </c>
      <c r="V81" s="34">
        <v>0</v>
      </c>
      <c r="W81" s="34">
        <v>45678.797572099997</v>
      </c>
      <c r="X81" s="39">
        <f>IF(I81&lt;0,"- ",IF(ISERROR((U81+V81+W81)/I81),"- ",(U81+V81+W81)/I81))</f>
        <v>8.3923804636234642</v>
      </c>
      <c r="Y81" s="39">
        <f>IF(ISERROR(W81/H81),"- ",(W81/H81))</f>
        <v>1.411608043232969</v>
      </c>
      <c r="Z81" s="34">
        <v>115.62953450157481</v>
      </c>
      <c r="AA81" s="40">
        <f>IF(Z81&lt;0,"- ",IF(ISERROR(($E79/Z81)),"- ",(($E79/Z81))))</f>
        <v>2.0314014149801918</v>
      </c>
      <c r="AB81" s="34">
        <v>2.9424999999999999</v>
      </c>
      <c r="AC81" s="41">
        <f>IF(ISERROR(AB81/$E79*100),"- ",(AB81/$E79*100))</f>
        <v>1.2527140363574438</v>
      </c>
      <c r="AD81" s="42">
        <v>22.243432884734414</v>
      </c>
      <c r="AE81" s="34">
        <v>194.5</v>
      </c>
      <c r="AF81" s="43">
        <v>-0.3859904392181876</v>
      </c>
      <c r="AG81" s="43">
        <v>-1.8621066058516418</v>
      </c>
    </row>
    <row r="82" spans="1:33" s="45" customFormat="1" ht="10.5" x14ac:dyDescent="0.15">
      <c r="A82" s="120"/>
      <c r="B82" s="29">
        <v>28</v>
      </c>
      <c r="C82" s="47" t="str">
        <f>C81</f>
        <v>RALI IB Equity</v>
      </c>
      <c r="D82" s="47" t="s">
        <v>1122</v>
      </c>
      <c r="E82" s="50"/>
      <c r="F82" s="52"/>
      <c r="G82" s="33" t="s">
        <v>458</v>
      </c>
      <c r="H82" s="34">
        <v>36268.919039500004</v>
      </c>
      <c r="I82" s="34">
        <v>5246.5746555842306</v>
      </c>
      <c r="J82" s="34">
        <v>3125.2996089835578</v>
      </c>
      <c r="K82" s="34">
        <v>3125.2996089835578</v>
      </c>
      <c r="L82" s="35">
        <f>IF(ISERROR(K82/$H82*100),"- ",(K82/$H82*100))</f>
        <v>8.6170189014451601</v>
      </c>
      <c r="M82" s="35">
        <f>IF(ISERROR(I82/$H82*100),"- ",(I82/$H82*100))</f>
        <v>14.465759649109627</v>
      </c>
      <c r="N82" s="35">
        <v>16.068378452357624</v>
      </c>
      <c r="O82" s="35">
        <v>16.068378452357624</v>
      </c>
      <c r="P82" s="42">
        <f>IF(AND(O82&lt;0,O81&lt;0),"NA",IF(AND(O82&gt;0,O81&lt;0),"LP",IF(AND(O82&lt;0,O81&gt;0),"PL",((O82/O81-1)*100))))</f>
        <v>21.466745172992184</v>
      </c>
      <c r="Q82" s="34">
        <v>17.319279322861245</v>
      </c>
      <c r="R82" s="37">
        <v>13.150055778523786</v>
      </c>
      <c r="S82" s="34">
        <v>0</v>
      </c>
      <c r="T82" s="39">
        <f>IF(O82&lt;0,"- ",IF(ISERROR(($E79-S82)/O82),"- ",(($E79-S82)/O82)))</f>
        <v>14.618152086499798</v>
      </c>
      <c r="U82" s="34">
        <v>-10793.663115988944</v>
      </c>
      <c r="V82" s="34">
        <v>0</v>
      </c>
      <c r="W82" s="34">
        <v>45678.797572099997</v>
      </c>
      <c r="X82" s="39">
        <f>IF(I82&lt;0,"- ",IF(ISERROR((U82+V82+W82)/I82),"- ",(U82+V82+W82)/I82))</f>
        <v>6.6491257146185463</v>
      </c>
      <c r="Y82" s="39">
        <f>IF(ISERROR(W82/H82),"- ",(W82/H82))</f>
        <v>1.2594474492705949</v>
      </c>
      <c r="Z82" s="34">
        <v>128.75541295393242</v>
      </c>
      <c r="AA82" s="40">
        <f>IF(Z82&lt;0,"- ",IF(ISERROR(($E79/Z82)),"- ",(($E79/Z82))))</f>
        <v>1.8243116511462054</v>
      </c>
      <c r="AB82" s="34">
        <v>2.9424999999999999</v>
      </c>
      <c r="AC82" s="41">
        <f>IF(ISERROR(AB82/$E79*100),"- ",(AB82/$E79*100))</f>
        <v>1.2527140363574438</v>
      </c>
      <c r="AD82" s="42">
        <v>18.312364304366152</v>
      </c>
      <c r="AE82" s="34">
        <v>194.5</v>
      </c>
      <c r="AF82" s="43">
        <v>-0.4541557283719489</v>
      </c>
      <c r="AG82" s="43">
        <v>-2.0572780956238996</v>
      </c>
    </row>
    <row r="83" spans="1:33" s="45" customFormat="1" ht="10.5" x14ac:dyDescent="0.15">
      <c r="A83" s="120"/>
      <c r="B83" s="46"/>
      <c r="E83" s="53"/>
      <c r="F83" s="76"/>
      <c r="G83" s="77"/>
      <c r="H83" s="56"/>
      <c r="I83" s="56"/>
      <c r="J83" s="56"/>
      <c r="K83" s="56"/>
      <c r="L83" s="56"/>
      <c r="M83" s="56"/>
      <c r="N83" s="57"/>
      <c r="O83" s="57"/>
      <c r="P83" s="58"/>
      <c r="Q83" s="57"/>
      <c r="R83" s="59"/>
      <c r="S83" s="60"/>
      <c r="T83" s="61"/>
      <c r="U83" s="61"/>
      <c r="V83" s="61"/>
      <c r="W83" s="61"/>
      <c r="X83" s="61"/>
      <c r="Y83" s="57"/>
      <c r="Z83" s="57"/>
      <c r="AA83" s="59"/>
      <c r="AB83" s="62"/>
      <c r="AC83" s="57"/>
      <c r="AD83" s="59"/>
      <c r="AE83" s="57"/>
      <c r="AF83" s="57"/>
      <c r="AG83" s="57"/>
    </row>
    <row r="84" spans="1:33" s="45" customFormat="1" ht="10.5" x14ac:dyDescent="0.15">
      <c r="A84" s="119">
        <v>16</v>
      </c>
      <c r="B84" s="29">
        <v>25</v>
      </c>
      <c r="C84" s="30" t="str">
        <f>VLOOKUP($A84,'All cos summary'!$A$75:$B$92,2,FALSE)</f>
        <v>CHEMPLAS IB Equity</v>
      </c>
      <c r="D84" s="63" t="s">
        <v>585</v>
      </c>
      <c r="E84" s="64">
        <v>255.7</v>
      </c>
      <c r="F84" s="65">
        <v>433.94641841678742</v>
      </c>
      <c r="G84" s="33" t="s">
        <v>459</v>
      </c>
      <c r="H84" s="66">
        <v>43460.7</v>
      </c>
      <c r="I84" s="66">
        <v>2186.6999999999989</v>
      </c>
      <c r="J84" s="66">
        <v>-1103.6000000000013</v>
      </c>
      <c r="K84" s="66">
        <v>-1103.6000000000013</v>
      </c>
      <c r="L84" s="67">
        <f>IF(ISERROR(K84/$H84*100),"- ",(K84/$H84*100))</f>
        <v>-2.5393056255421596</v>
      </c>
      <c r="M84" s="67">
        <f>IF(ISERROR(I84/$H84*100),"- ",(I84/$H84*100))</f>
        <v>5.0314421995043777</v>
      </c>
      <c r="N84" s="67">
        <v>-7.4284693962576203</v>
      </c>
      <c r="O84" s="67">
        <v>-7.4284693962576203</v>
      </c>
      <c r="P84" s="68" t="s">
        <v>50</v>
      </c>
      <c r="Q84" s="66">
        <v>1.5695293761114837</v>
      </c>
      <c r="R84" s="69">
        <v>-5.8561797395071995</v>
      </c>
      <c r="S84" s="66">
        <v>0</v>
      </c>
      <c r="T84" s="70" t="str">
        <f>IF(O84&lt;0,"- ",IF(ISERROR(($E84-S84)/O84),"- ",(($E84-S84)/O84)))</f>
        <v xml:space="preserve">- </v>
      </c>
      <c r="U84" s="66">
        <v>11166.1</v>
      </c>
      <c r="V84" s="66">
        <v>0</v>
      </c>
      <c r="W84" s="66">
        <v>40428.618071800003</v>
      </c>
      <c r="X84" s="70">
        <f>IF(I84&lt;0,"- ",IF(ISERROR((U84+V84+W84)/I84),"- ",(U84+V84+W84)/I84))</f>
        <v>23.5947857830521</v>
      </c>
      <c r="Y84" s="70">
        <f>IF(ISERROR(W84/H84),"- ",(W84/H84))</f>
        <v>0.93023393713861047</v>
      </c>
      <c r="Z84" s="66">
        <v>9.7641697229170568</v>
      </c>
      <c r="AA84" s="71">
        <f>IF(Z84&lt;0,"- ",IF(ISERROR(($E84/Z84)),"- ",(($E84/Z84))))</f>
        <v>26.187582483317314</v>
      </c>
      <c r="AB84" s="66">
        <v>0</v>
      </c>
      <c r="AC84" s="72">
        <f>IF(ISERROR(AB84/$E84*100),"- ",(AB84/$E84*100))</f>
        <v>0</v>
      </c>
      <c r="AD84" s="73">
        <v>0</v>
      </c>
      <c r="AE84" s="66">
        <v>790.6</v>
      </c>
      <c r="AF84" s="74">
        <v>0.59252164361463633</v>
      </c>
      <c r="AG84" s="74">
        <v>5.106370329720586</v>
      </c>
    </row>
    <row r="85" spans="1:33" s="45" customFormat="1" ht="10.5" x14ac:dyDescent="0.15">
      <c r="A85" s="120"/>
      <c r="B85" s="29">
        <v>26</v>
      </c>
      <c r="C85" s="47" t="str">
        <f>C84</f>
        <v>CHEMPLAS IB Equity</v>
      </c>
      <c r="D85" s="47" t="s">
        <v>882</v>
      </c>
      <c r="E85" s="48"/>
      <c r="F85" s="32"/>
      <c r="G85" s="33" t="s">
        <v>311</v>
      </c>
      <c r="H85" s="34">
        <v>42680.697201299998</v>
      </c>
      <c r="I85" s="34">
        <v>734.07276681799704</v>
      </c>
      <c r="J85" s="34">
        <v>-3401.6047857047024</v>
      </c>
      <c r="K85" s="34">
        <v>-3401.6047857047024</v>
      </c>
      <c r="L85" s="35">
        <f>IF(ISERROR(K85/$H85*100),"- ",(K85/$H85*100))</f>
        <v>-7.9698903925147082</v>
      </c>
      <c r="M85" s="35">
        <f>IF(ISERROR(I85/$H85*100),"- ",(I85/$H85*100))</f>
        <v>1.719917468442006</v>
      </c>
      <c r="N85" s="35">
        <v>-22.896626539299398</v>
      </c>
      <c r="O85" s="35">
        <v>-22.896626539299398</v>
      </c>
      <c r="P85" s="42" t="str">
        <f>IF(AND(O85&lt;0,O84&lt;0),"NA",IF(AND(O85&gt;0,O84&lt;0),"LP",IF(AND(O85&lt;0,O84&gt;0),"PL",((O85/O84-1)*100))))</f>
        <v>NA</v>
      </c>
      <c r="Q85" s="34">
        <v>-2.0044414000591959</v>
      </c>
      <c r="R85" s="37">
        <v>-17.941325817601701</v>
      </c>
      <c r="S85" s="34">
        <v>0</v>
      </c>
      <c r="T85" s="38" t="str">
        <f>IF(O85&lt;0,"- ",IF(ISERROR(($E84-S85)/O85),"- ",(($E84-S85)/O85)))</f>
        <v xml:space="preserve">- </v>
      </c>
      <c r="U85" s="34">
        <v>17720.880535820666</v>
      </c>
      <c r="V85" s="34">
        <v>0</v>
      </c>
      <c r="W85" s="34">
        <v>40428.618071800003</v>
      </c>
      <c r="X85" s="38">
        <f>IF(I85&lt;0,"- ",IF(ISERROR((U85+V85+W85)/I85),"- ",(U85+V85+W85)/I85))</f>
        <v>79.214896991319691</v>
      </c>
      <c r="Y85" s="39">
        <f>IF(ISERROR(W85/H85),"- ",(W85/H85))</f>
        <v>0.94723424692717062</v>
      </c>
      <c r="Z85" s="34">
        <v>-13.454084131243937</v>
      </c>
      <c r="AA85" s="40" t="str">
        <f>IF(Z85&lt;0,"- ",IF(ISERROR(($E84/Z85)),"- ",(($E84/Z85))))</f>
        <v xml:space="preserve">- </v>
      </c>
      <c r="AB85" s="34">
        <v>0</v>
      </c>
      <c r="AC85" s="41">
        <f>IF(ISERROR(AB85/$E84*100),"- ",(AB85/$E84*100))</f>
        <v>0</v>
      </c>
      <c r="AD85" s="42">
        <v>0</v>
      </c>
      <c r="AE85" s="34">
        <v>742.81789500000002</v>
      </c>
      <c r="AF85" s="43">
        <v>0.93466499342923726</v>
      </c>
      <c r="AG85" s="43">
        <v>24.140495788497638</v>
      </c>
    </row>
    <row r="86" spans="1:33" s="45" customFormat="1" ht="10.5" x14ac:dyDescent="0.15">
      <c r="A86" s="120"/>
      <c r="B86" s="29">
        <v>27</v>
      </c>
      <c r="C86" s="47" t="str">
        <f>C85</f>
        <v>CHEMPLAS IB Equity</v>
      </c>
      <c r="D86" s="49" t="s">
        <v>883</v>
      </c>
      <c r="E86" s="50"/>
      <c r="F86" s="51"/>
      <c r="G86" s="33" t="s">
        <v>407</v>
      </c>
      <c r="H86" s="34">
        <v>52194.997201264996</v>
      </c>
      <c r="I86" s="34">
        <v>5079.8318638355449</v>
      </c>
      <c r="J86" s="34">
        <v>291.17329106843704</v>
      </c>
      <c r="K86" s="34">
        <v>291.17329106843704</v>
      </c>
      <c r="L86" s="35">
        <f>IF(ISERROR(K86/$H86*100),"- ",(K86/$H86*100))</f>
        <v>0.55785670405473298</v>
      </c>
      <c r="M86" s="35">
        <f>IF(ISERROR(I86/$H86*100),"- ",(I86/$H86*100))</f>
        <v>9.7324114114761002</v>
      </c>
      <c r="N86" s="35">
        <v>1.9468194931898295</v>
      </c>
      <c r="O86" s="35">
        <v>1.9468194931898295</v>
      </c>
      <c r="P86" s="42" t="str">
        <f>IF(AND(O86&lt;0,O85&lt;0),"NA",IF(AND(O86&gt;0,O85&lt;0),"LP",IF(AND(O86&lt;0,O85&gt;0),"PL",((O86/O85-1)*100))))</f>
        <v>LP</v>
      </c>
      <c r="Q86" s="34">
        <v>8.0944874353471459</v>
      </c>
      <c r="R86" s="37">
        <v>1.6682533256699044</v>
      </c>
      <c r="S86" s="34">
        <v>0</v>
      </c>
      <c r="T86" s="39">
        <f>IF(O86&lt;0,"- ",IF(ISERROR(($E84-S86)/O86),"- ",(($E84-S86)/O86)))</f>
        <v>131.34242845547024</v>
      </c>
      <c r="U86" s="34">
        <v>17327.070146847691</v>
      </c>
      <c r="V86" s="34">
        <v>0</v>
      </c>
      <c r="W86" s="34">
        <v>40428.618071800003</v>
      </c>
      <c r="X86" s="39">
        <f>IF(I86&lt;0,"- ",IF(ISERROR((U86+V86+W86)/I86),"- ",(U86+V86+W86)/I86))</f>
        <v>11.369606271779054</v>
      </c>
      <c r="Y86" s="39">
        <f>IF(ISERROR(W86/H86),"- ",(W86/H86))</f>
        <v>0.77456883302256752</v>
      </c>
      <c r="Z86" s="34">
        <v>-10.437367379636401</v>
      </c>
      <c r="AA86" s="40" t="str">
        <f>IF(Z86&lt;0,"- ",IF(ISERROR(($E84/Z86)),"- ",(($E84/Z86))))</f>
        <v xml:space="preserve">- </v>
      </c>
      <c r="AB86" s="34">
        <v>0</v>
      </c>
      <c r="AC86" s="41">
        <f>IF(ISERROR(AB86/$E84*100),"- ",(AB86/$E84*100))</f>
        <v>0</v>
      </c>
      <c r="AD86" s="42">
        <v>0</v>
      </c>
      <c r="AE86" s="34">
        <v>897.38147400000003</v>
      </c>
      <c r="AF86" s="43">
        <v>0.99274017512136292</v>
      </c>
      <c r="AG86" s="43">
        <v>3.4109534747011931</v>
      </c>
    </row>
    <row r="87" spans="1:33" s="45" customFormat="1" ht="10.5" x14ac:dyDescent="0.15">
      <c r="A87" s="120"/>
      <c r="B87" s="29">
        <v>28</v>
      </c>
      <c r="C87" s="47" t="str">
        <f>C86</f>
        <v>CHEMPLAS IB Equity</v>
      </c>
      <c r="D87" s="47" t="s">
        <v>1121</v>
      </c>
      <c r="E87" s="50"/>
      <c r="F87" s="52"/>
      <c r="G87" s="33" t="s">
        <v>458</v>
      </c>
      <c r="H87" s="34">
        <v>57584.206640528246</v>
      </c>
      <c r="I87" s="34">
        <v>6683.8945307313243</v>
      </c>
      <c r="J87" s="34">
        <v>1324.052854298493</v>
      </c>
      <c r="K87" s="34">
        <v>1324.052854298493</v>
      </c>
      <c r="L87" s="35">
        <f>IF(ISERROR(K87/$H87*100),"- ",(K87/$H87*100))</f>
        <v>2.2993333268685054</v>
      </c>
      <c r="M87" s="35">
        <f>IF(ISERROR(I87/$H87*100),"- ",(I87/$H87*100))</f>
        <v>11.607166132297017</v>
      </c>
      <c r="N87" s="35">
        <v>8.7939783518196855</v>
      </c>
      <c r="O87" s="35">
        <v>8.7939783518196855</v>
      </c>
      <c r="P87" s="42">
        <f>IF(AND(O87&lt;0,O86&lt;0),"NA",IF(AND(O87&gt;0,O86&lt;0),"LP",IF(AND(O87&lt;0,O86&gt;0),"PL",((O87/O86-1)*100))))</f>
        <v>351.71000098272629</v>
      </c>
      <c r="Q87" s="34">
        <v>11.395855900752375</v>
      </c>
      <c r="R87" s="37">
        <v>7.2219713326462323</v>
      </c>
      <c r="S87" s="34">
        <v>0</v>
      </c>
      <c r="T87" s="39">
        <f>IF(O87&lt;0,"- ",IF(ISERROR(($E84-S87)/O87),"- ",(($E84-S87)/O87)))</f>
        <v>29.076714743912181</v>
      </c>
      <c r="U87" s="34">
        <v>17180.853729369905</v>
      </c>
      <c r="V87" s="34">
        <v>0</v>
      </c>
      <c r="W87" s="34">
        <v>40428.618071800003</v>
      </c>
      <c r="X87" s="39">
        <f>IF(I87&lt;0,"- ",IF(ISERROR((U87+V87+W87)/I87),"- ",(U87+V87+W87)/I87))</f>
        <v>8.619147345352637</v>
      </c>
      <c r="Y87" s="39">
        <f>IF(ISERROR(W87/H87),"- ",(W87/H87))</f>
        <v>0.70207823343260245</v>
      </c>
      <c r="Z87" s="34">
        <v>-1.5873504596870536</v>
      </c>
      <c r="AA87" s="40" t="str">
        <f>IF(Z87&lt;0,"- ",IF(ISERROR(($E84/Z87)),"- ",(($E84/Z87))))</f>
        <v xml:space="preserve">- </v>
      </c>
      <c r="AB87" s="34">
        <v>0</v>
      </c>
      <c r="AC87" s="41">
        <f>IF(ISERROR(AB87/$E84*100),"- ",(AB87/$E84*100))</f>
        <v>0</v>
      </c>
      <c r="AD87" s="42">
        <v>0</v>
      </c>
      <c r="AE87" s="34">
        <v>903.38147400000003</v>
      </c>
      <c r="AF87" s="43">
        <v>0.93711993974468022</v>
      </c>
      <c r="AG87" s="43">
        <v>2.57048546328424</v>
      </c>
    </row>
    <row r="88" spans="1:33" s="45" customFormat="1" ht="10.5" x14ac:dyDescent="0.15">
      <c r="A88" s="120"/>
      <c r="B88" s="46"/>
      <c r="E88" s="53"/>
      <c r="F88" s="76"/>
      <c r="G88" s="77"/>
      <c r="H88" s="56"/>
      <c r="I88" s="56"/>
      <c r="J88" s="56"/>
      <c r="K88" s="56"/>
      <c r="L88" s="56"/>
      <c r="M88" s="56"/>
      <c r="N88" s="57"/>
      <c r="O88" s="57"/>
      <c r="P88" s="58"/>
      <c r="Q88" s="57"/>
      <c r="R88" s="59"/>
      <c r="S88" s="60"/>
      <c r="T88" s="61"/>
      <c r="U88" s="61"/>
      <c r="V88" s="61"/>
      <c r="W88" s="61"/>
      <c r="X88" s="61"/>
      <c r="Y88" s="57"/>
      <c r="Z88" s="57"/>
      <c r="AA88" s="59"/>
      <c r="AB88" s="62"/>
      <c r="AC88" s="57"/>
      <c r="AD88" s="59"/>
      <c r="AE88" s="57"/>
      <c r="AF88" s="57"/>
      <c r="AG88" s="57"/>
    </row>
    <row r="89" spans="1:33" s="45" customFormat="1" ht="10.5" x14ac:dyDescent="0.15">
      <c r="A89" s="119">
        <v>17</v>
      </c>
      <c r="B89" s="29">
        <v>25</v>
      </c>
      <c r="C89" s="30" t="str">
        <f>VLOOKUP($A89,'All cos summary'!$A$75:$B$92,2,FALSE)</f>
        <v>LXCHEM IB Equity</v>
      </c>
      <c r="D89" s="63" t="s">
        <v>583</v>
      </c>
      <c r="E89" s="64">
        <v>118</v>
      </c>
      <c r="F89" s="65">
        <v>351.0271992057103</v>
      </c>
      <c r="G89" s="33" t="s">
        <v>459</v>
      </c>
      <c r="H89" s="66">
        <v>29854.42</v>
      </c>
      <c r="I89" s="66">
        <v>2796.42</v>
      </c>
      <c r="J89" s="66">
        <v>1135.04</v>
      </c>
      <c r="K89" s="66">
        <v>1135.04</v>
      </c>
      <c r="L89" s="67">
        <f>IF(ISERROR(K89/$H89*100),"- ",(K89/$H89*100))</f>
        <v>3.8019160981857967</v>
      </c>
      <c r="M89" s="67">
        <f>IF(ISERROR(I89/$H89*100),"- ",(I89/$H89*100))</f>
        <v>9.3668542212509927</v>
      </c>
      <c r="N89" s="67">
        <v>4.0972475408356646</v>
      </c>
      <c r="O89" s="67">
        <v>4.0972475408356646</v>
      </c>
      <c r="P89" s="68" t="s">
        <v>50</v>
      </c>
      <c r="Q89" s="66">
        <v>8.6595818949543339</v>
      </c>
      <c r="R89" s="69">
        <v>6.12822273765868</v>
      </c>
      <c r="S89" s="66">
        <v>0</v>
      </c>
      <c r="T89" s="70">
        <f>IF(O89&lt;0,"- ",IF(ISERROR(($E89-S89)/O89),"- ",(($E89-S89)/O89)))</f>
        <v>28.799822032703695</v>
      </c>
      <c r="U89" s="66">
        <v>-104.79999999999995</v>
      </c>
      <c r="V89" s="66">
        <v>3.41</v>
      </c>
      <c r="W89" s="66">
        <v>32703.449014000002</v>
      </c>
      <c r="X89" s="70">
        <f>IF(I89&lt;0,"- ",IF(ISERROR((U89+V89+W89)/I89),"- ",(U89+V89+W89)/I89))</f>
        <v>11.658498728374136</v>
      </c>
      <c r="Y89" s="70">
        <f>IF(ISERROR(W89/H89),"- ",(W89/H89))</f>
        <v>1.0954307273093902</v>
      </c>
      <c r="Z89" s="66">
        <v>68.826856781878888</v>
      </c>
      <c r="AA89" s="71">
        <f>IF(Z89&lt;0,"- ",IF(ISERROR(($E89/Z89)),"- ",(($E89/Z89))))</f>
        <v>1.7144470271823846</v>
      </c>
      <c r="AB89" s="66">
        <v>0.58585517552567457</v>
      </c>
      <c r="AC89" s="72">
        <f>IF(ISERROR(AB89/$E89*100),"- ",(AB89/$E89*100))</f>
        <v>0.49648743688616487</v>
      </c>
      <c r="AD89" s="73">
        <v>14.298749823794758</v>
      </c>
      <c r="AE89" s="66">
        <v>554.04999999999995</v>
      </c>
      <c r="AF89" s="74">
        <v>-5.6571955424753869E-3</v>
      </c>
      <c r="AG89" s="74">
        <v>-3.7476487795109446E-2</v>
      </c>
    </row>
    <row r="90" spans="1:33" s="45" customFormat="1" ht="10.5" x14ac:dyDescent="0.15">
      <c r="A90" s="120"/>
      <c r="B90" s="29">
        <v>26</v>
      </c>
      <c r="C90" s="47" t="str">
        <f>C89</f>
        <v>LXCHEM IB Equity</v>
      </c>
      <c r="D90" s="47" t="s">
        <v>810</v>
      </c>
      <c r="E90" s="48"/>
      <c r="F90" s="32"/>
      <c r="G90" s="33" t="s">
        <v>311</v>
      </c>
      <c r="H90" s="34">
        <v>28895.731739999996</v>
      </c>
      <c r="I90" s="34">
        <v>1475.2270124999995</v>
      </c>
      <c r="J90" s="34">
        <v>427.23427837589998</v>
      </c>
      <c r="K90" s="34">
        <v>427.23427837589998</v>
      </c>
      <c r="L90" s="35">
        <f>IF(ISERROR(K90/$H90*100),"- ",(K90/$H90*100))</f>
        <v>1.4785376685390701</v>
      </c>
      <c r="M90" s="35">
        <f>IF(ISERROR(I90/$H90*100),"- ",(I90/$H90*100))</f>
        <v>5.1053457506246902</v>
      </c>
      <c r="N90" s="35">
        <v>1.5422228260117319</v>
      </c>
      <c r="O90" s="35">
        <v>1.5422228260117319</v>
      </c>
      <c r="P90" s="42">
        <f>IF(AND(O90&lt;0,O89&lt;0),"NA",IF(AND(O90&gt;0,O89&lt;0),"LP",IF(AND(O90&lt;0,O89&gt;0),"PL",((O90/O89-1)*100))))</f>
        <v>-62.359539894990476</v>
      </c>
      <c r="Q90" s="34">
        <v>3.8379119269030433</v>
      </c>
      <c r="R90" s="37">
        <v>2.2253683231729231</v>
      </c>
      <c r="S90" s="34">
        <v>0</v>
      </c>
      <c r="T90" s="38">
        <f>IF(O90&lt;0,"- ",IF(ISERROR(($E89-S90)/O90),"- ",(($E89-S90)/O90)))</f>
        <v>76.512938344424654</v>
      </c>
      <c r="U90" s="34">
        <v>2505.2653837327771</v>
      </c>
      <c r="V90" s="34">
        <v>3.41</v>
      </c>
      <c r="W90" s="34">
        <v>32703.449014000002</v>
      </c>
      <c r="X90" s="38">
        <f>IF(I90&lt;0,"- ",IF(ISERROR((U90+V90+W90)/I90),"- ",(U90+V90+W90)/I90))</f>
        <v>23.868953116619256</v>
      </c>
      <c r="Y90" s="39">
        <f>IF(ISERROR(W90/H90),"- ",(W90/H90))</f>
        <v>1.1317743848213067</v>
      </c>
      <c r="Z90" s="34">
        <v>69.776969825380021</v>
      </c>
      <c r="AA90" s="40">
        <f>IF(Z90&lt;0,"- ",IF(ISERROR(($E89/Z90)),"- ",(($E89/Z90))))</f>
        <v>1.6911023837134267</v>
      </c>
      <c r="AB90" s="34">
        <v>0.59210978251060364</v>
      </c>
      <c r="AC90" s="41">
        <f>IF(ISERROR(AB90/$E89*100),"- ",(AB90/$E89*100))</f>
        <v>0.50178795128017262</v>
      </c>
      <c r="AD90" s="42">
        <v>38.393270578275015</v>
      </c>
      <c r="AE90" s="34">
        <v>554.04999999999995</v>
      </c>
      <c r="AF90" s="43">
        <v>0.13047052710552351</v>
      </c>
      <c r="AG90" s="43">
        <v>1.698223637789291</v>
      </c>
    </row>
    <row r="91" spans="1:33" s="45" customFormat="1" ht="10.5" x14ac:dyDescent="0.15">
      <c r="A91" s="120"/>
      <c r="B91" s="29">
        <v>27</v>
      </c>
      <c r="C91" s="47" t="str">
        <f>C90</f>
        <v>LXCHEM IB Equity</v>
      </c>
      <c r="D91" s="49" t="s">
        <v>884</v>
      </c>
      <c r="E91" s="50"/>
      <c r="F91" s="51"/>
      <c r="G91" s="33" t="s">
        <v>407</v>
      </c>
      <c r="H91" s="34">
        <v>40114.541647200007</v>
      </c>
      <c r="I91" s="34">
        <v>2246.8215858749954</v>
      </c>
      <c r="J91" s="34">
        <v>722.9481406240883</v>
      </c>
      <c r="K91" s="34">
        <v>722.9481406240883</v>
      </c>
      <c r="L91" s="35">
        <f>IF(ISERROR(K91/$H91*100),"- ",(K91/$H91*100))</f>
        <v>1.8022096500124165</v>
      </c>
      <c r="M91" s="35">
        <f>IF(ISERROR(I91/$H91*100),"- ",(I91/$H91*100))</f>
        <v>5.6010152269353508</v>
      </c>
      <c r="N91" s="35">
        <v>2.6096855540983244</v>
      </c>
      <c r="O91" s="35">
        <v>2.6096855540983244</v>
      </c>
      <c r="P91" s="42">
        <f>IF(AND(O91&lt;0,O90&lt;0),"NA",IF(AND(O91&gt;0,O90&lt;0),"LP",IF(AND(O91&lt;0,O90&gt;0),"PL",((O91/O90-1)*100))))</f>
        <v>69.215855846661697</v>
      </c>
      <c r="Q91" s="34">
        <v>5.7519551252838355</v>
      </c>
      <c r="R91" s="37">
        <v>3.6869624034672732</v>
      </c>
      <c r="S91" s="34">
        <v>0</v>
      </c>
      <c r="T91" s="39">
        <f>IF(O91&lt;0,"- ",IF(ISERROR(($E89-S91)/O91),"- ",(($E89-S91)/O91)))</f>
        <v>45.21617549466427</v>
      </c>
      <c r="U91" s="34">
        <v>3945.6060651904836</v>
      </c>
      <c r="V91" s="34">
        <v>3.41</v>
      </c>
      <c r="W91" s="34">
        <v>32703.449014000002</v>
      </c>
      <c r="X91" s="39">
        <f>IF(I91&lt;0,"- ",IF(ISERROR((U91+V91+W91)/I91),"- ",(U91+V91+W91)/I91))</f>
        <v>16.313028728944076</v>
      </c>
      <c r="Y91" s="39">
        <f>IF(ISERROR(W91/H91),"- ",(W91/H91))</f>
        <v>0.81525171848206079</v>
      </c>
      <c r="Z91" s="34">
        <v>71.785935814457162</v>
      </c>
      <c r="AA91" s="40">
        <f>IF(Z91&lt;0,"- ",IF(ISERROR(($E89/Z91)),"- ",(($E89/Z91))))</f>
        <v>1.6437760218797017</v>
      </c>
      <c r="AB91" s="34">
        <v>0.60071956502120749</v>
      </c>
      <c r="AC91" s="41">
        <f>IF(ISERROR(AB91/$E89*100),"- ",(AB91/$E89*100))</f>
        <v>0.50908437713661647</v>
      </c>
      <c r="AD91" s="42">
        <v>23.018848538201102</v>
      </c>
      <c r="AE91" s="34">
        <v>554.04999999999995</v>
      </c>
      <c r="AF91" s="43">
        <v>0.20118693130037474</v>
      </c>
      <c r="AG91" s="43">
        <v>1.7560833890840151</v>
      </c>
    </row>
    <row r="92" spans="1:33" s="45" customFormat="1" ht="10.5" x14ac:dyDescent="0.15">
      <c r="A92" s="120"/>
      <c r="B92" s="29">
        <v>28</v>
      </c>
      <c r="C92" s="47" t="str">
        <f>C91</f>
        <v>LXCHEM IB Equity</v>
      </c>
      <c r="D92" s="47" t="s">
        <v>1122</v>
      </c>
      <c r="E92" s="50"/>
      <c r="F92" s="52"/>
      <c r="G92" s="33" t="s">
        <v>458</v>
      </c>
      <c r="H92" s="34">
        <v>52899.423388683412</v>
      </c>
      <c r="I92" s="34">
        <v>3397.107014600002</v>
      </c>
      <c r="J92" s="34">
        <v>1435.1333723350458</v>
      </c>
      <c r="K92" s="34">
        <v>1435.1333723350458</v>
      </c>
      <c r="L92" s="35">
        <f>IF(ISERROR(K92/$H92*100),"- ",(K92/$H92*100))</f>
        <v>2.7129470992344671</v>
      </c>
      <c r="M92" s="35">
        <f>IF(ISERROR(I92/$H92*100),"- ",(I92/$H92*100))</f>
        <v>6.4218223885720711</v>
      </c>
      <c r="N92" s="35">
        <v>5.1805193478388096</v>
      </c>
      <c r="O92" s="35">
        <v>5.1805193478388096</v>
      </c>
      <c r="P92" s="42">
        <f>IF(AND(O92&lt;0,O91&lt;0),"NA",IF(AND(O92&gt;0,O91&lt;0),"LP",IF(AND(O92&lt;0,O91&gt;0),"PL",((O92/O91-1)*100))))</f>
        <v>98.511247445240087</v>
      </c>
      <c r="Q92" s="34">
        <v>9.6568339137018171</v>
      </c>
      <c r="R92" s="37">
        <v>6.9937708332859074</v>
      </c>
      <c r="S92" s="34">
        <v>0</v>
      </c>
      <c r="T92" s="39">
        <f>IF(O92&lt;0,"- ",IF(ISERROR(($E89-S92)/O92),"- ",(($E89-S92)/O92)))</f>
        <v>22.777639089259807</v>
      </c>
      <c r="U92" s="34">
        <v>4248.200290499577</v>
      </c>
      <c r="V92" s="34">
        <v>3.41</v>
      </c>
      <c r="W92" s="34">
        <v>32703.449014000002</v>
      </c>
      <c r="X92" s="39">
        <f>IF(I92&lt;0,"- ",IF(ISERROR((U92+V92+W92)/I92),"- ",(U92+V92+W92)/I92))</f>
        <v>10.878391274009044</v>
      </c>
      <c r="Y92" s="39">
        <f>IF(ISERROR(W92/H92),"- ",(W92/H92))</f>
        <v>0.61821938537417287</v>
      </c>
      <c r="Z92" s="34">
        <v>76.360735597274768</v>
      </c>
      <c r="AA92" s="40">
        <f>IF(Z92&lt;0,"- ",IF(ISERROR(($E89/Z92)),"- ",(($E89/Z92))))</f>
        <v>1.545296795231649</v>
      </c>
      <c r="AB92" s="34">
        <v>0.60571956502120738</v>
      </c>
      <c r="AC92" s="41">
        <f>IF(ISERROR(AB92/$E89*100),"- ",(AB92/$E89*100))</f>
        <v>0.51332166527220968</v>
      </c>
      <c r="AD92" s="42">
        <v>11.692255628268224</v>
      </c>
      <c r="AE92" s="34">
        <v>554.04999999999995</v>
      </c>
      <c r="AF92" s="43">
        <v>0.2069912342248304</v>
      </c>
      <c r="AG92" s="43">
        <v>1.250534726236697</v>
      </c>
    </row>
    <row r="93" spans="1:33" s="45" customFormat="1" ht="10.5" x14ac:dyDescent="0.15">
      <c r="A93" s="120"/>
      <c r="B93" s="46"/>
      <c r="E93" s="53"/>
      <c r="F93" s="76"/>
      <c r="G93" s="77"/>
      <c r="H93" s="56"/>
      <c r="I93" s="56"/>
      <c r="J93" s="56"/>
      <c r="K93" s="56"/>
      <c r="L93" s="56"/>
      <c r="M93" s="56"/>
      <c r="N93" s="57"/>
      <c r="O93" s="57"/>
      <c r="P93" s="58"/>
      <c r="Q93" s="57"/>
      <c r="R93" s="59"/>
      <c r="S93" s="60"/>
      <c r="T93" s="61"/>
      <c r="U93" s="61"/>
      <c r="V93" s="61"/>
      <c r="W93" s="61"/>
      <c r="X93" s="61"/>
      <c r="Y93" s="57"/>
      <c r="Z93" s="57"/>
      <c r="AA93" s="59"/>
      <c r="AB93" s="62"/>
      <c r="AC93" s="57"/>
      <c r="AD93" s="59"/>
      <c r="AE93" s="57"/>
      <c r="AF93" s="57"/>
      <c r="AG93" s="57"/>
    </row>
    <row r="94" spans="1:33" s="45" customFormat="1" ht="10.5" x14ac:dyDescent="0.15">
      <c r="A94" s="119">
        <v>18</v>
      </c>
      <c r="B94" s="29">
        <v>25</v>
      </c>
      <c r="C94" s="30" t="str">
        <f>VLOOKUP($A94,'All cos summary'!$A$75:$B$92,2,FALSE)</f>
        <v>NEOGEN IB Equity</v>
      </c>
      <c r="D94" s="63" t="s">
        <v>576</v>
      </c>
      <c r="E94" s="64">
        <v>1194.8</v>
      </c>
      <c r="F94" s="65">
        <v>338.33332362153163</v>
      </c>
      <c r="G94" s="33" t="s">
        <v>459</v>
      </c>
      <c r="H94" s="66">
        <v>7775.6</v>
      </c>
      <c r="I94" s="66">
        <v>1363.1999999999998</v>
      </c>
      <c r="J94" s="66">
        <v>487.0999999999998</v>
      </c>
      <c r="K94" s="66">
        <v>487.0999999999998</v>
      </c>
      <c r="L94" s="67">
        <f>IF(ISERROR(K94/$H94*100),"- ",(K94/$H94*100))</f>
        <v>6.2644683368485996</v>
      </c>
      <c r="M94" s="67">
        <f>IF(ISERROR(I94/$H94*100),"- ",(I94/$H94*100))</f>
        <v>17.531766037347595</v>
      </c>
      <c r="N94" s="67">
        <v>18.464746019711892</v>
      </c>
      <c r="O94" s="67">
        <v>18.464746019711892</v>
      </c>
      <c r="P94" s="68" t="s">
        <v>50</v>
      </c>
      <c r="Q94" s="66">
        <v>8.6119751910222391</v>
      </c>
      <c r="R94" s="69">
        <v>6.2864591399514707</v>
      </c>
      <c r="S94" s="66">
        <v>0</v>
      </c>
      <c r="T94" s="70">
        <f>IF(O94&lt;0,"- ",IF(ISERROR(($E94-S94)/O94),"- ",(($E94-S94)/O94)))</f>
        <v>64.707090946417608</v>
      </c>
      <c r="U94" s="66">
        <v>5610.9</v>
      </c>
      <c r="V94" s="66">
        <v>0</v>
      </c>
      <c r="W94" s="66">
        <v>31520.824095199998</v>
      </c>
      <c r="X94" s="70">
        <f>IF(I94&lt;0,"- ",IF(ISERROR((U94+V94+W94)/I94),"- ",(U94+V94+W94)/I94))</f>
        <v>27.238647370305166</v>
      </c>
      <c r="Y94" s="70">
        <f>IF(ISERROR(W94/H94),"- ",(W94/H94))</f>
        <v>4.0538124511548945</v>
      </c>
      <c r="Z94" s="66">
        <v>299.23805913570891</v>
      </c>
      <c r="AA94" s="71">
        <f>IF(Z94&lt;0,"- ",IF(ISERROR(($E94/Z94)),"- ",(($E94/Z94))))</f>
        <v>3.9928076109400923</v>
      </c>
      <c r="AB94" s="66">
        <v>2.4</v>
      </c>
      <c r="AC94" s="72">
        <f>IF(ISERROR(AB94/$E94*100),"- ",(AB94/$E94*100))</f>
        <v>0.20087043856712419</v>
      </c>
      <c r="AD94" s="73">
        <v>12.997741736809695</v>
      </c>
      <c r="AE94" s="66">
        <v>263.8</v>
      </c>
      <c r="AF94" s="74">
        <v>0.72413659594238811</v>
      </c>
      <c r="AG94" s="74">
        <v>4.1159771126760569</v>
      </c>
    </row>
    <row r="95" spans="1:33" s="45" customFormat="1" ht="10.5" x14ac:dyDescent="0.15">
      <c r="A95" s="120"/>
      <c r="B95" s="29">
        <v>26</v>
      </c>
      <c r="C95" s="47" t="str">
        <f>C94</f>
        <v>NEOGEN IB Equity</v>
      </c>
      <c r="D95" s="47" t="s">
        <v>885</v>
      </c>
      <c r="E95" s="48"/>
      <c r="F95" s="32"/>
      <c r="G95" s="33" t="s">
        <v>311</v>
      </c>
      <c r="H95" s="34">
        <v>8539.0363352830173</v>
      </c>
      <c r="I95" s="34">
        <v>1271.9865196062356</v>
      </c>
      <c r="J95" s="34">
        <v>201.01572085372982</v>
      </c>
      <c r="K95" s="34">
        <v>201.01572085372982</v>
      </c>
      <c r="L95" s="35">
        <f>IF(ISERROR(K95/$H95*100),"- ",(K95/$H95*100))</f>
        <v>2.3540796989367463</v>
      </c>
      <c r="M95" s="35">
        <f>IF(ISERROR(I95/$H95*100),"- ",(I95/$H95*100))</f>
        <v>14.896136632542822</v>
      </c>
      <c r="N95" s="35">
        <v>7.6200045812634505</v>
      </c>
      <c r="O95" s="35">
        <v>7.6200045812634505</v>
      </c>
      <c r="P95" s="42">
        <f>IF(AND(O95&lt;0,O94&lt;0),"NA",IF(AND(O95&gt;0,O94&lt;0),"LP",IF(AND(O95&lt;0,O94&gt;0),"PL",((O95/O94-1)*100))))</f>
        <v>-58.732145174762898</v>
      </c>
      <c r="Q95" s="34">
        <v>5.2541619151708048</v>
      </c>
      <c r="R95" s="37">
        <v>2.5072288564073997</v>
      </c>
      <c r="S95" s="34">
        <v>0</v>
      </c>
      <c r="T95" s="38">
        <f>IF(O95&lt;0,"- ",IF(ISERROR(($E94-S95)/O95),"- ",(($E94-S95)/O95)))</f>
        <v>156.79780599316828</v>
      </c>
      <c r="U95" s="34">
        <v>15066.180584572474</v>
      </c>
      <c r="V95" s="34">
        <v>0</v>
      </c>
      <c r="W95" s="34">
        <v>31520.824095199998</v>
      </c>
      <c r="X95" s="38">
        <f>IF(I95&lt;0,"- ",IF(ISERROR((U95+V95+W95)/I95),"- ",(U95+V95+W95)/I95))</f>
        <v>36.625391827418305</v>
      </c>
      <c r="Y95" s="39">
        <f>IF(ISERROR(W95/H95),"- ",(W95/H95))</f>
        <v>3.6913795488791856</v>
      </c>
      <c r="Z95" s="34">
        <v>308.60470414375737</v>
      </c>
      <c r="AA95" s="40">
        <f>IF(Z95&lt;0,"- ",IF(ISERROR(($E94/Z95)),"- ",(($E94/Z95))))</f>
        <v>3.8716195312545403</v>
      </c>
      <c r="AB95" s="34">
        <v>2.4</v>
      </c>
      <c r="AC95" s="41">
        <f>IF(ISERROR(AB95/$E94*100),"- ",(AB95/$E94*100))</f>
        <v>0.20087043856712419</v>
      </c>
      <c r="AD95" s="42">
        <v>31.496044056210572</v>
      </c>
      <c r="AE95" s="34">
        <v>263.8</v>
      </c>
      <c r="AF95" s="43">
        <v>1.8791745519730636</v>
      </c>
      <c r="AG95" s="43">
        <v>11.844607118349382</v>
      </c>
    </row>
    <row r="96" spans="1:33" s="45" customFormat="1" ht="10.5" x14ac:dyDescent="0.15">
      <c r="A96" s="120"/>
      <c r="B96" s="29">
        <v>27</v>
      </c>
      <c r="C96" s="47" t="str">
        <f>C95</f>
        <v>NEOGEN IB Equity</v>
      </c>
      <c r="D96" s="49" t="s">
        <v>803</v>
      </c>
      <c r="E96" s="50"/>
      <c r="F96" s="51"/>
      <c r="G96" s="33" t="s">
        <v>407</v>
      </c>
      <c r="H96" s="34">
        <v>13524.909081403774</v>
      </c>
      <c r="I96" s="34">
        <v>2155.4288875357406</v>
      </c>
      <c r="J96" s="34">
        <v>502.01890337733641</v>
      </c>
      <c r="K96" s="34">
        <v>502.01890337733641</v>
      </c>
      <c r="L96" s="35">
        <f>IF(ISERROR(K96/$H96*100),"- ",(K96/$H96*100))</f>
        <v>3.7118098196134492</v>
      </c>
      <c r="M96" s="35">
        <f>IF(ISERROR(I96/$H96*100),"- ",(I96/$H96*100))</f>
        <v>15.936734765185015</v>
      </c>
      <c r="N96" s="35">
        <v>19.030284434319046</v>
      </c>
      <c r="O96" s="35">
        <v>19.030284434319046</v>
      </c>
      <c r="P96" s="42">
        <f>IF(AND(O96&lt;0,O95&lt;0),"NA",IF(AND(O96&gt;0,O95&lt;0),"LP",IF(AND(O96&lt;0,O95&gt;0),"PL",((O96/O95-1)*100))))</f>
        <v>149.7411153939712</v>
      </c>
      <c r="Q96" s="34">
        <v>5.3030875882263286</v>
      </c>
      <c r="R96" s="37">
        <v>6.0047626088543682</v>
      </c>
      <c r="S96" s="34">
        <v>0</v>
      </c>
      <c r="T96" s="39">
        <f>IF(O96&lt;0,"- ",IF(ISERROR(($E94-S96)/O96),"- ",(($E94-S96)/O96)))</f>
        <v>62.784137784367964</v>
      </c>
      <c r="U96" s="34">
        <v>17070.626251349007</v>
      </c>
      <c r="V96" s="34">
        <v>0</v>
      </c>
      <c r="W96" s="34">
        <v>31520.824095199998</v>
      </c>
      <c r="X96" s="39">
        <f>IF(I96&lt;0,"- ",IF(ISERROR((U96+V96+W96)/I96),"- ",(U96+V96+W96)/I96))</f>
        <v>22.543750168488579</v>
      </c>
      <c r="Y96" s="39">
        <f>IF(ISERROR(W96/H96),"- ",(W96/H96))</f>
        <v>2.3305756737795682</v>
      </c>
      <c r="Z96" s="34">
        <v>325.23498857807635</v>
      </c>
      <c r="AA96" s="40">
        <f>IF(Z96&lt;0,"- ",IF(ISERROR(($E94/Z96)),"- ",(($E94/Z96))))</f>
        <v>3.6736514888009184</v>
      </c>
      <c r="AB96" s="34">
        <v>2.4</v>
      </c>
      <c r="AC96" s="41">
        <f>IF(ISERROR(AB96/$E94*100),"- ",(AB96/$E94*100))</f>
        <v>0.20087043856712419</v>
      </c>
      <c r="AD96" s="42">
        <v>12.611477291804748</v>
      </c>
      <c r="AE96" s="34">
        <v>263.8</v>
      </c>
      <c r="AF96" s="43">
        <v>2.0418565423378419</v>
      </c>
      <c r="AG96" s="43">
        <v>7.9198280908564413</v>
      </c>
    </row>
    <row r="97" spans="1:33" s="45" customFormat="1" ht="10.5" x14ac:dyDescent="0.15">
      <c r="A97" s="120"/>
      <c r="B97" s="29">
        <v>28</v>
      </c>
      <c r="C97" s="47" t="str">
        <f>C96</f>
        <v>NEOGEN IB Equity</v>
      </c>
      <c r="D97" s="47" t="s">
        <v>1121</v>
      </c>
      <c r="E97" s="50"/>
      <c r="F97" s="52"/>
      <c r="G97" s="33" t="s">
        <v>458</v>
      </c>
      <c r="H97" s="34">
        <v>19687.957621705056</v>
      </c>
      <c r="I97" s="34">
        <v>3412.1032662301986</v>
      </c>
      <c r="J97" s="34">
        <v>1169.2725414764939</v>
      </c>
      <c r="K97" s="34">
        <v>1169.2725414764939</v>
      </c>
      <c r="L97" s="35">
        <f>IF(ISERROR(K97/$H97*100),"- ",(K97/$H97*100))</f>
        <v>5.9390240671151453</v>
      </c>
      <c r="M97" s="35">
        <f>IF(ISERROR(I97/$H97*100),"- ",(I97/$H97*100))</f>
        <v>17.330915333079108</v>
      </c>
      <c r="N97" s="35">
        <v>44.32420551465102</v>
      </c>
      <c r="O97" s="35">
        <v>44.32420551465102</v>
      </c>
      <c r="P97" s="42">
        <f>IF(AND(O97&lt;0,O96&lt;0),"NA",IF(AND(O97&gt;0,O96&lt;0),"LP",IF(AND(O97&lt;0,O96&gt;0),"PL",((O97/O96-1)*100))))</f>
        <v>132.91404638554502</v>
      </c>
      <c r="Q97" s="34">
        <v>8.9263852435412065</v>
      </c>
      <c r="R97" s="37">
        <v>12.803170975145179</v>
      </c>
      <c r="S97" s="34">
        <v>0</v>
      </c>
      <c r="T97" s="39">
        <f>IF(O97&lt;0,"- ",IF(ISERROR(($E94-S97)/O97),"- ",(($E94-S97)/O97)))</f>
        <v>26.955925912875486</v>
      </c>
      <c r="U97" s="34">
        <v>17418.288614435231</v>
      </c>
      <c r="V97" s="34">
        <v>0</v>
      </c>
      <c r="W97" s="34">
        <v>31520.824095199998</v>
      </c>
      <c r="X97" s="39">
        <f>IF(I97&lt;0,"- ",IF(ISERROR((U97+V97+W97)/I97),"- ",(U97+V97+W97)/I97))</f>
        <v>14.342799408795365</v>
      </c>
      <c r="Y97" s="39">
        <f>IF(ISERROR(W97/H97),"- ",(W97/H97))</f>
        <v>1.601020517255165</v>
      </c>
      <c r="Z97" s="34">
        <v>367.15919409272743</v>
      </c>
      <c r="AA97" s="40">
        <f>IF(Z97&lt;0,"- ",IF(ISERROR(($E94/Z97)),"- ",(($E94/Z97))))</f>
        <v>3.2541742634347561</v>
      </c>
      <c r="AB97" s="34">
        <v>2.4</v>
      </c>
      <c r="AC97" s="41">
        <f>IF(ISERROR(AB97/$E94*100),"- ",(AB97/$E94*100))</f>
        <v>0.20087043856712419</v>
      </c>
      <c r="AD97" s="42">
        <v>5.4146486601022072</v>
      </c>
      <c r="AE97" s="34">
        <v>263.8</v>
      </c>
      <c r="AF97" s="43">
        <v>1.9072484755644292</v>
      </c>
      <c r="AG97" s="43">
        <v>5.1048538849410372</v>
      </c>
    </row>
    <row r="98" spans="1:33" s="45" customFormat="1" ht="10.5" x14ac:dyDescent="0.15">
      <c r="A98" s="120"/>
      <c r="B98" s="46"/>
      <c r="C98" s="47"/>
      <c r="E98" s="53"/>
      <c r="F98" s="76"/>
      <c r="G98" s="77"/>
      <c r="H98" s="56"/>
      <c r="I98" s="56"/>
      <c r="J98" s="56"/>
      <c r="K98" s="56"/>
      <c r="L98" s="56"/>
      <c r="M98" s="56"/>
      <c r="N98" s="57"/>
      <c r="O98" s="57"/>
      <c r="P98" s="58"/>
      <c r="Q98" s="57"/>
      <c r="R98" s="59"/>
      <c r="S98" s="60"/>
      <c r="T98" s="61"/>
      <c r="U98" s="61"/>
      <c r="V98" s="61"/>
      <c r="W98" s="61"/>
      <c r="X98" s="61"/>
      <c r="Y98" s="57"/>
      <c r="Z98" s="57"/>
      <c r="AA98" s="59"/>
      <c r="AB98" s="62"/>
      <c r="AC98" s="57"/>
      <c r="AD98" s="59"/>
      <c r="AE98" s="57"/>
      <c r="AF98" s="57"/>
      <c r="AG98" s="57"/>
    </row>
    <row r="99" spans="1:33" s="45" customFormat="1" ht="10.5" hidden="1" x14ac:dyDescent="0.15">
      <c r="A99" s="119">
        <v>19</v>
      </c>
      <c r="B99" s="29">
        <v>25</v>
      </c>
      <c r="C99" s="30" t="e">
        <f>VLOOKUP($A99,'All cos summary'!$A$75:$B$92,2,FALSE)</f>
        <v>#N/A</v>
      </c>
      <c r="D99" s="63" t="e">
        <v>#N/A</v>
      </c>
      <c r="E99" s="64" t="e">
        <v>#N/A</v>
      </c>
      <c r="F99" s="65" t="e">
        <v>#N/A</v>
      </c>
      <c r="G99" s="33" t="s">
        <v>459</v>
      </c>
      <c r="H99" s="66" t="e">
        <v>#N/A</v>
      </c>
      <c r="I99" s="66" t="e">
        <v>#N/A</v>
      </c>
      <c r="J99" s="66" t="e">
        <v>#N/A</v>
      </c>
      <c r="K99" s="66" t="e">
        <v>#N/A</v>
      </c>
      <c r="L99" s="67" t="str">
        <f>IF(ISERROR(K99/$H99*100),"- ",(K99/$H99*100))</f>
        <v xml:space="preserve">- </v>
      </c>
      <c r="M99" s="67" t="str">
        <f>IF(ISERROR(I99/$H99*100),"- ",(I99/$H99*100))</f>
        <v xml:space="preserve">- </v>
      </c>
      <c r="N99" s="67" t="e">
        <v>#N/A</v>
      </c>
      <c r="O99" s="67" t="e">
        <v>#N/A</v>
      </c>
      <c r="P99" s="68" t="s">
        <v>50</v>
      </c>
      <c r="Q99" s="66" t="e">
        <v>#N/A</v>
      </c>
      <c r="R99" s="69" t="e">
        <v>#N/A</v>
      </c>
      <c r="S99" s="66" t="e">
        <v>#N/A</v>
      </c>
      <c r="T99" s="70" t="e">
        <f>IF(O99&lt;0,"- ",IF(ISERROR(($E99-S99)/O99),"- ",(($E99-S99)/O99)))</f>
        <v>#N/A</v>
      </c>
      <c r="U99" s="66" t="e">
        <v>#N/A</v>
      </c>
      <c r="V99" s="66" t="e">
        <v>#N/A</v>
      </c>
      <c r="W99" s="66" t="e">
        <v>#N/A</v>
      </c>
      <c r="X99" s="70" t="e">
        <f>IF(I99&lt;0,"- ",IF(ISERROR((U99+V99+W99)/I99),"- ",(U99+V99+W99)/I99))</f>
        <v>#N/A</v>
      </c>
      <c r="Y99" s="70" t="str">
        <f>IF(ISERROR(W99/H99),"- ",(W99/H99))</f>
        <v xml:space="preserve">- </v>
      </c>
      <c r="Z99" s="66" t="e">
        <v>#N/A</v>
      </c>
      <c r="AA99" s="71" t="e">
        <f>IF(Z99&lt;0,"- ",IF(ISERROR(($E99/Z99)),"- ",(($E99/Z99))))</f>
        <v>#N/A</v>
      </c>
      <c r="AB99" s="66" t="e">
        <v>#N/A</v>
      </c>
      <c r="AC99" s="72" t="str">
        <f>IF(ISERROR(AB99/$E99*100),"- ",(AB99/$E99*100))</f>
        <v xml:space="preserve">- </v>
      </c>
      <c r="AD99" s="73" t="e">
        <v>#N/A</v>
      </c>
      <c r="AE99" s="66" t="e">
        <v>#N/A</v>
      </c>
      <c r="AF99" s="74" t="e">
        <v>#N/A</v>
      </c>
      <c r="AG99" s="74" t="e">
        <v>#N/A</v>
      </c>
    </row>
    <row r="100" spans="1:33" s="45" customFormat="1" ht="10.5" hidden="1" x14ac:dyDescent="0.15">
      <c r="A100" s="120"/>
      <c r="B100" s="29">
        <v>26</v>
      </c>
      <c r="C100" s="47" t="e">
        <f>C99</f>
        <v>#N/A</v>
      </c>
      <c r="D100" s="47" t="e">
        <v>#N/A</v>
      </c>
      <c r="E100" s="48"/>
      <c r="F100" s="32"/>
      <c r="G100" s="33" t="s">
        <v>311</v>
      </c>
      <c r="H100" s="34" t="e">
        <v>#N/A</v>
      </c>
      <c r="I100" s="34" t="e">
        <v>#N/A</v>
      </c>
      <c r="J100" s="34" t="e">
        <v>#N/A</v>
      </c>
      <c r="K100" s="34" t="e">
        <v>#N/A</v>
      </c>
      <c r="L100" s="35" t="str">
        <f>IF(ISERROR(K100/$H100*100),"- ",(K100/$H100*100))</f>
        <v xml:space="preserve">- </v>
      </c>
      <c r="M100" s="35" t="str">
        <f>IF(ISERROR(I100/$H100*100),"- ",(I100/$H100*100))</f>
        <v xml:space="preserve">- </v>
      </c>
      <c r="N100" s="35" t="e">
        <v>#N/A</v>
      </c>
      <c r="O100" s="35" t="e">
        <v>#N/A</v>
      </c>
      <c r="P100" s="42" t="e">
        <f>IF(AND(O100&lt;0,O99&lt;0),"NA",IF(AND(O100&gt;0,O99&lt;0),"LP",IF(AND(O100&lt;0,O99&gt;0),"PL",((O100/O99-1)*100))))</f>
        <v>#N/A</v>
      </c>
      <c r="Q100" s="34" t="e">
        <v>#N/A</v>
      </c>
      <c r="R100" s="37" t="e">
        <v>#N/A</v>
      </c>
      <c r="S100" s="34" t="e">
        <v>#N/A</v>
      </c>
      <c r="T100" s="38" t="e">
        <f>IF(O100&lt;0,"- ",IF(ISERROR(($E99-S100)/O100),"- ",(($E99-S100)/O100)))</f>
        <v>#N/A</v>
      </c>
      <c r="U100" s="34" t="e">
        <v>#N/A</v>
      </c>
      <c r="V100" s="34" t="e">
        <v>#N/A</v>
      </c>
      <c r="W100" s="34" t="e">
        <v>#N/A</v>
      </c>
      <c r="X100" s="38" t="e">
        <f>IF(I100&lt;0,"- ",IF(ISERROR((U100+V100+W100)/I100),"- ",(U100+V100+W100)/I100))</f>
        <v>#N/A</v>
      </c>
      <c r="Y100" s="39" t="str">
        <f>IF(ISERROR(W100/H100),"- ",(W100/H100))</f>
        <v xml:space="preserve">- </v>
      </c>
      <c r="Z100" s="34" t="e">
        <v>#N/A</v>
      </c>
      <c r="AA100" s="40" t="e">
        <f>IF(Z100&lt;0,"- ",IF(ISERROR(($E99/Z100)),"- ",(($E99/Z100))))</f>
        <v>#N/A</v>
      </c>
      <c r="AB100" s="34" t="e">
        <v>#N/A</v>
      </c>
      <c r="AC100" s="41" t="str">
        <f>IF(ISERROR(AB100/$E99*100),"- ",(AB100/$E99*100))</f>
        <v xml:space="preserve">- </v>
      </c>
      <c r="AD100" s="42" t="e">
        <v>#N/A</v>
      </c>
      <c r="AE100" s="34" t="e">
        <v>#N/A</v>
      </c>
      <c r="AF100" s="43" t="e">
        <v>#N/A</v>
      </c>
      <c r="AG100" s="43" t="e">
        <v>#N/A</v>
      </c>
    </row>
    <row r="101" spans="1:33" s="45" customFormat="1" ht="10.5" hidden="1" x14ac:dyDescent="0.15">
      <c r="A101" s="120"/>
      <c r="B101" s="29">
        <v>27</v>
      </c>
      <c r="C101" s="47" t="e">
        <f>C100</f>
        <v>#N/A</v>
      </c>
      <c r="D101" s="49" t="e">
        <v>#N/A</v>
      </c>
      <c r="E101" s="50"/>
      <c r="F101" s="51"/>
      <c r="G101" s="33" t="s">
        <v>407</v>
      </c>
      <c r="H101" s="34" t="e">
        <v>#N/A</v>
      </c>
      <c r="I101" s="34" t="e">
        <v>#N/A</v>
      </c>
      <c r="J101" s="34" t="e">
        <v>#N/A</v>
      </c>
      <c r="K101" s="34" t="e">
        <v>#N/A</v>
      </c>
      <c r="L101" s="35" t="str">
        <f>IF(ISERROR(K101/$H101*100),"- ",(K101/$H101*100))</f>
        <v xml:space="preserve">- </v>
      </c>
      <c r="M101" s="35" t="str">
        <f>IF(ISERROR(I101/$H101*100),"- ",(I101/$H101*100))</f>
        <v xml:space="preserve">- </v>
      </c>
      <c r="N101" s="35" t="e">
        <v>#N/A</v>
      </c>
      <c r="O101" s="35" t="e">
        <v>#N/A</v>
      </c>
      <c r="P101" s="42" t="e">
        <f>IF(AND(O101&lt;0,O100&lt;0),"NA",IF(AND(O101&gt;0,O100&lt;0),"LP",IF(AND(O101&lt;0,O100&gt;0),"PL",((O101/O100-1)*100))))</f>
        <v>#N/A</v>
      </c>
      <c r="Q101" s="34" t="e">
        <v>#N/A</v>
      </c>
      <c r="R101" s="37" t="e">
        <v>#N/A</v>
      </c>
      <c r="S101" s="34" t="e">
        <v>#N/A</v>
      </c>
      <c r="T101" s="39" t="e">
        <f>IF(O101&lt;0,"- ",IF(ISERROR(($E99-S101)/O101),"- ",(($E99-S101)/O101)))</f>
        <v>#N/A</v>
      </c>
      <c r="U101" s="34" t="e">
        <v>#N/A</v>
      </c>
      <c r="V101" s="34" t="e">
        <v>#N/A</v>
      </c>
      <c r="W101" s="34" t="e">
        <v>#N/A</v>
      </c>
      <c r="X101" s="39" t="e">
        <f>IF(I101&lt;0,"- ",IF(ISERROR((U101+V101+W101)/I101),"- ",(U101+V101+W101)/I101))</f>
        <v>#N/A</v>
      </c>
      <c r="Y101" s="39" t="str">
        <f>IF(ISERROR(W101/H101),"- ",(W101/H101))</f>
        <v xml:space="preserve">- </v>
      </c>
      <c r="Z101" s="34" t="e">
        <v>#N/A</v>
      </c>
      <c r="AA101" s="40" t="e">
        <f>IF(Z101&lt;0,"- ",IF(ISERROR(($E99/Z101)),"- ",(($E99/Z101))))</f>
        <v>#N/A</v>
      </c>
      <c r="AB101" s="34" t="e">
        <v>#N/A</v>
      </c>
      <c r="AC101" s="41" t="str">
        <f>IF(ISERROR(AB101/$E99*100),"- ",(AB101/$E99*100))</f>
        <v xml:space="preserve">- </v>
      </c>
      <c r="AD101" s="42" t="e">
        <v>#N/A</v>
      </c>
      <c r="AE101" s="34" t="e">
        <v>#N/A</v>
      </c>
      <c r="AF101" s="43" t="e">
        <v>#N/A</v>
      </c>
      <c r="AG101" s="43" t="e">
        <v>#N/A</v>
      </c>
    </row>
    <row r="102" spans="1:33" s="45" customFormat="1" ht="10.5" hidden="1" x14ac:dyDescent="0.15">
      <c r="A102" s="120"/>
      <c r="B102" s="29">
        <v>28</v>
      </c>
      <c r="C102" s="47" t="e">
        <f>C101</f>
        <v>#N/A</v>
      </c>
      <c r="D102" s="47" t="e">
        <v>#N/A</v>
      </c>
      <c r="E102" s="50"/>
      <c r="F102" s="52"/>
      <c r="G102" s="33" t="s">
        <v>458</v>
      </c>
      <c r="H102" s="34" t="e">
        <v>#N/A</v>
      </c>
      <c r="I102" s="34" t="e">
        <v>#N/A</v>
      </c>
      <c r="J102" s="34" t="e">
        <v>#N/A</v>
      </c>
      <c r="K102" s="34" t="e">
        <v>#N/A</v>
      </c>
      <c r="L102" s="35" t="str">
        <f>IF(ISERROR(K102/$H102*100),"- ",(K102/$H102*100))</f>
        <v xml:space="preserve">- </v>
      </c>
      <c r="M102" s="35" t="str">
        <f>IF(ISERROR(I102/$H102*100),"- ",(I102/$H102*100))</f>
        <v xml:space="preserve">- </v>
      </c>
      <c r="N102" s="35" t="e">
        <v>#N/A</v>
      </c>
      <c r="O102" s="35" t="e">
        <v>#N/A</v>
      </c>
      <c r="P102" s="42" t="e">
        <f>IF(AND(O102&lt;0,O101&lt;0),"NA",IF(AND(O102&gt;0,O101&lt;0),"LP",IF(AND(O102&lt;0,O101&gt;0),"PL",((O102/O101-1)*100))))</f>
        <v>#N/A</v>
      </c>
      <c r="Q102" s="34" t="e">
        <v>#N/A</v>
      </c>
      <c r="R102" s="37" t="e">
        <v>#N/A</v>
      </c>
      <c r="S102" s="34" t="e">
        <v>#N/A</v>
      </c>
      <c r="T102" s="39" t="e">
        <f>IF(O102&lt;0,"- ",IF(ISERROR(($E99-S102)/O102),"- ",(($E99-S102)/O102)))</f>
        <v>#N/A</v>
      </c>
      <c r="U102" s="34" t="e">
        <v>#N/A</v>
      </c>
      <c r="V102" s="34" t="e">
        <v>#N/A</v>
      </c>
      <c r="W102" s="34" t="e">
        <v>#N/A</v>
      </c>
      <c r="X102" s="39" t="e">
        <f>IF(I102&lt;0,"- ",IF(ISERROR((U102+V102+W102)/I102),"- ",(U102+V102+W102)/I102))</f>
        <v>#N/A</v>
      </c>
      <c r="Y102" s="39" t="str">
        <f>IF(ISERROR(W102/H102),"- ",(W102/H102))</f>
        <v xml:space="preserve">- </v>
      </c>
      <c r="Z102" s="34" t="e">
        <v>#N/A</v>
      </c>
      <c r="AA102" s="40" t="e">
        <f>IF(Z102&lt;0,"- ",IF(ISERROR(($E99/Z102)),"- ",(($E99/Z102))))</f>
        <v>#N/A</v>
      </c>
      <c r="AB102" s="34" t="e">
        <v>#N/A</v>
      </c>
      <c r="AC102" s="41" t="str">
        <f>IF(ISERROR(AB102/$E99*100),"- ",(AB102/$E99*100))</f>
        <v xml:space="preserve">- </v>
      </c>
      <c r="AD102" s="42" t="e">
        <v>#N/A</v>
      </c>
      <c r="AE102" s="34" t="e">
        <v>#N/A</v>
      </c>
      <c r="AF102" s="43" t="e">
        <v>#N/A</v>
      </c>
      <c r="AG102" s="43" t="e">
        <v>#N/A</v>
      </c>
    </row>
    <row r="103" spans="1:33" s="45" customFormat="1" ht="10.5" hidden="1" x14ac:dyDescent="0.15">
      <c r="A103" s="120"/>
      <c r="B103" s="46"/>
      <c r="C103" s="47"/>
      <c r="E103" s="53"/>
      <c r="F103" s="76"/>
      <c r="G103" s="77"/>
      <c r="H103" s="56"/>
      <c r="I103" s="56"/>
      <c r="J103" s="56"/>
      <c r="K103" s="56"/>
      <c r="L103" s="56"/>
      <c r="M103" s="56"/>
      <c r="N103" s="57"/>
      <c r="O103" s="57"/>
      <c r="P103" s="58"/>
      <c r="Q103" s="57"/>
      <c r="R103" s="59"/>
      <c r="S103" s="60"/>
      <c r="T103" s="61"/>
      <c r="U103" s="61"/>
      <c r="V103" s="61"/>
      <c r="W103" s="61"/>
      <c r="X103" s="61"/>
      <c r="Y103" s="57"/>
      <c r="Z103" s="57"/>
      <c r="AA103" s="59"/>
      <c r="AB103" s="62"/>
      <c r="AC103" s="57"/>
      <c r="AD103" s="59"/>
      <c r="AE103" s="57"/>
      <c r="AF103" s="57"/>
      <c r="AG103" s="57"/>
    </row>
    <row r="104" spans="1:33" s="45" customFormat="1" ht="10.5" x14ac:dyDescent="0.15">
      <c r="A104" s="120"/>
      <c r="B104" s="46"/>
      <c r="D104" s="84" t="s">
        <v>525</v>
      </c>
      <c r="E104" s="85"/>
      <c r="F104" s="86"/>
      <c r="G104" s="87"/>
      <c r="H104" s="88"/>
      <c r="I104" s="88"/>
      <c r="J104" s="88"/>
      <c r="K104" s="88"/>
      <c r="L104" s="88"/>
      <c r="M104" s="88"/>
      <c r="N104" s="89"/>
      <c r="O104" s="89"/>
      <c r="P104" s="90"/>
      <c r="Q104" s="89"/>
      <c r="R104" s="89"/>
      <c r="S104" s="75"/>
      <c r="T104" s="91"/>
      <c r="U104" s="91"/>
      <c r="V104" s="91"/>
      <c r="W104" s="91"/>
      <c r="X104" s="91"/>
      <c r="Y104" s="89"/>
      <c r="Z104" s="89"/>
      <c r="AA104" s="89"/>
      <c r="AB104" s="89"/>
      <c r="AC104" s="89"/>
      <c r="AD104" s="89"/>
      <c r="AE104" s="89"/>
      <c r="AF104" s="89"/>
      <c r="AG104" s="89"/>
    </row>
    <row r="105" spans="1:33" s="45" customFormat="1" ht="10.5" x14ac:dyDescent="0.15">
      <c r="A105" s="120"/>
      <c r="B105" s="46"/>
      <c r="D105" s="45" t="s">
        <v>36</v>
      </c>
      <c r="E105" s="92"/>
      <c r="F105" s="93"/>
      <c r="G105" s="94"/>
      <c r="H105" s="56"/>
      <c r="I105" s="56"/>
      <c r="J105" s="56"/>
      <c r="K105" s="56"/>
      <c r="L105" s="56"/>
      <c r="M105" s="56"/>
      <c r="N105" s="57"/>
      <c r="O105" s="57"/>
      <c r="P105" s="95"/>
      <c r="Q105" s="57"/>
      <c r="R105" s="57"/>
      <c r="S105" s="44"/>
      <c r="T105" s="61"/>
      <c r="U105" s="61"/>
      <c r="V105" s="61"/>
      <c r="W105" s="61"/>
      <c r="X105" s="61"/>
      <c r="Y105" s="57"/>
      <c r="Z105" s="57"/>
      <c r="AA105" s="57"/>
      <c r="AB105" s="57"/>
      <c r="AC105" s="57"/>
      <c r="AD105" s="57"/>
      <c r="AE105" s="57"/>
      <c r="AF105" s="57"/>
      <c r="AG105" s="57"/>
    </row>
    <row r="106" spans="1:33" s="97" customFormat="1" x14ac:dyDescent="0.2">
      <c r="A106" s="296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2"/>
      <c r="Z106" s="102"/>
      <c r="AA106" s="102"/>
      <c r="AB106" s="102"/>
      <c r="AC106" s="102"/>
      <c r="AD106" s="102"/>
      <c r="AE106" s="102"/>
      <c r="AF106" s="102"/>
      <c r="AG106" s="102"/>
    </row>
    <row r="107" spans="1:33" s="97" customFormat="1" x14ac:dyDescent="0.2">
      <c r="A107" s="296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2"/>
      <c r="Z107" s="102"/>
      <c r="AA107" s="102"/>
      <c r="AB107" s="102"/>
      <c r="AC107" s="102"/>
      <c r="AD107" s="102"/>
      <c r="AE107" s="102"/>
      <c r="AF107" s="102"/>
      <c r="AG107" s="102"/>
    </row>
    <row r="108" spans="1:33" s="97" customFormat="1" x14ac:dyDescent="0.2">
      <c r="A108" s="296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4"/>
      <c r="T108" s="105"/>
      <c r="U108" s="105"/>
      <c r="V108" s="105"/>
      <c r="W108" s="105"/>
      <c r="X108" s="105"/>
      <c r="Y108" s="102"/>
      <c r="Z108" s="102"/>
      <c r="AA108" s="102"/>
      <c r="AB108" s="102"/>
      <c r="AC108" s="102"/>
      <c r="AD108" s="102"/>
      <c r="AE108" s="102"/>
      <c r="AF108" s="102"/>
      <c r="AG108" s="102"/>
    </row>
  </sheetData>
  <mergeCells count="12">
    <mergeCell ref="H4:J4"/>
    <mergeCell ref="K4:N4"/>
    <mergeCell ref="P4:T4"/>
    <mergeCell ref="H5:J5"/>
    <mergeCell ref="K5:N5"/>
    <mergeCell ref="P5:T5"/>
    <mergeCell ref="AB7:AD7"/>
    <mergeCell ref="AE7:AG7"/>
    <mergeCell ref="P6:T6"/>
    <mergeCell ref="H7:P7"/>
    <mergeCell ref="Q7:R7"/>
    <mergeCell ref="S7:AA7"/>
  </mergeCells>
  <conditionalFormatting sqref="G9:G12">
    <cfRule type="cellIs" dxfId="394" priority="72" stopIfTrue="1" operator="equal">
      <formula>#DIV/0!</formula>
    </cfRule>
  </conditionalFormatting>
  <conditionalFormatting sqref="G14:G17">
    <cfRule type="cellIs" dxfId="393" priority="21" stopIfTrue="1" operator="equal">
      <formula>#DIV/0!</formula>
    </cfRule>
  </conditionalFormatting>
  <conditionalFormatting sqref="G19:G22">
    <cfRule type="cellIs" dxfId="392" priority="20" stopIfTrue="1" operator="equal">
      <formula>#DIV/0!</formula>
    </cfRule>
  </conditionalFormatting>
  <conditionalFormatting sqref="G24:G27">
    <cfRule type="cellIs" dxfId="391" priority="19" stopIfTrue="1" operator="equal">
      <formula>#DIV/0!</formula>
    </cfRule>
  </conditionalFormatting>
  <conditionalFormatting sqref="G29:G32">
    <cfRule type="cellIs" dxfId="390" priority="18" stopIfTrue="1" operator="equal">
      <formula>#DIV/0!</formula>
    </cfRule>
  </conditionalFormatting>
  <conditionalFormatting sqref="G34:G37">
    <cfRule type="cellIs" dxfId="389" priority="17" stopIfTrue="1" operator="equal">
      <formula>#DIV/0!</formula>
    </cfRule>
  </conditionalFormatting>
  <conditionalFormatting sqref="G39:G42">
    <cfRule type="cellIs" dxfId="388" priority="16" stopIfTrue="1" operator="equal">
      <formula>#DIV/0!</formula>
    </cfRule>
  </conditionalFormatting>
  <conditionalFormatting sqref="G44:G47">
    <cfRule type="cellIs" dxfId="387" priority="15" stopIfTrue="1" operator="equal">
      <formula>#DIV/0!</formula>
    </cfRule>
  </conditionalFormatting>
  <conditionalFormatting sqref="G49:G52">
    <cfRule type="cellIs" dxfId="386" priority="14" stopIfTrue="1" operator="equal">
      <formula>#DIV/0!</formula>
    </cfRule>
  </conditionalFormatting>
  <conditionalFormatting sqref="G54:G57">
    <cfRule type="cellIs" dxfId="385" priority="13" stopIfTrue="1" operator="equal">
      <formula>#DIV/0!</formula>
    </cfRule>
  </conditionalFormatting>
  <conditionalFormatting sqref="G59:G62">
    <cfRule type="cellIs" dxfId="384" priority="12" stopIfTrue="1" operator="equal">
      <formula>#DIV/0!</formula>
    </cfRule>
  </conditionalFormatting>
  <conditionalFormatting sqref="G64:G67">
    <cfRule type="cellIs" dxfId="383" priority="11" stopIfTrue="1" operator="equal">
      <formula>#DIV/0!</formula>
    </cfRule>
  </conditionalFormatting>
  <conditionalFormatting sqref="G69:G72">
    <cfRule type="cellIs" dxfId="382" priority="10" stopIfTrue="1" operator="equal">
      <formula>#DIV/0!</formula>
    </cfRule>
  </conditionalFormatting>
  <conditionalFormatting sqref="G74:G77">
    <cfRule type="cellIs" dxfId="381" priority="9" stopIfTrue="1" operator="equal">
      <formula>#DIV/0!</formula>
    </cfRule>
  </conditionalFormatting>
  <conditionalFormatting sqref="G79:G82">
    <cfRule type="cellIs" dxfId="380" priority="8" stopIfTrue="1" operator="equal">
      <formula>#DIV/0!</formula>
    </cfRule>
  </conditionalFormatting>
  <conditionalFormatting sqref="G84:G87">
    <cfRule type="cellIs" dxfId="379" priority="7" stopIfTrue="1" operator="equal">
      <formula>#DIV/0!</formula>
    </cfRule>
  </conditionalFormatting>
  <conditionalFormatting sqref="G89:G92">
    <cfRule type="cellIs" dxfId="378" priority="6" stopIfTrue="1" operator="equal">
      <formula>#DIV/0!</formula>
    </cfRule>
  </conditionalFormatting>
  <conditionalFormatting sqref="G94:G97">
    <cfRule type="cellIs" dxfId="377" priority="2" stopIfTrue="1" operator="equal">
      <formula>#DIV/0!</formula>
    </cfRule>
  </conditionalFormatting>
  <conditionalFormatting sqref="G99:G102">
    <cfRule type="cellIs" dxfId="376" priority="5" stopIfTrue="1" operator="equal">
      <formula>#DIV/0!</formula>
    </cfRule>
  </conditionalFormatting>
  <pageMargins left="0.25" right="0.25" top="0.25" bottom="0.25" header="0" footer="0"/>
  <pageSetup paperSize="9" fitToHeight="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1EB1-C657-4574-B5D5-6A45A4F55404}">
  <sheetPr codeName="Sheet12"/>
  <dimension ref="A1:AP123"/>
  <sheetViews>
    <sheetView showGridLines="0" view="pageBreakPreview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I17" sqref="I17"/>
    </sheetView>
  </sheetViews>
  <sheetFormatPr defaultRowHeight="12.75" outlineLevelCol="1" x14ac:dyDescent="0.2"/>
  <cols>
    <col min="1" max="2" width="6.5703125" style="113" hidden="1" customWidth="1" outlineLevel="1"/>
    <col min="3" max="3" width="8" style="113" hidden="1" customWidth="1" outlineLevel="1"/>
    <col min="4" max="4" width="20.5703125" style="113" customWidth="1" collapsed="1"/>
    <col min="5" max="5" width="6.85546875" style="113" customWidth="1"/>
    <col min="6" max="6" width="8.42578125" style="113" customWidth="1"/>
    <col min="7" max="7" width="6.42578125" style="113" customWidth="1"/>
    <col min="8" max="8" width="8.140625" style="113" customWidth="1"/>
    <col min="9" max="9" width="7.5703125" style="113" customWidth="1"/>
    <col min="10" max="10" width="7.42578125" style="113" hidden="1" customWidth="1" outlineLevel="1"/>
    <col min="11" max="11" width="7" style="113" customWidth="1" collapsed="1"/>
    <col min="12" max="12" width="5.5703125" style="237" customWidth="1"/>
    <col min="13" max="13" width="7.140625" style="237" customWidth="1"/>
    <col min="14" max="14" width="5.5703125" style="113" customWidth="1"/>
    <col min="15" max="15" width="6.42578125" style="113" customWidth="1"/>
    <col min="16" max="16" width="6.5703125" style="113" customWidth="1"/>
    <col min="17" max="17" width="5.5703125" style="113" customWidth="1"/>
    <col min="18" max="18" width="5" style="113" customWidth="1"/>
    <col min="19" max="19" width="3.5703125" style="113" hidden="1" customWidth="1" outlineLevel="1"/>
    <col min="20" max="20" width="5.5703125" style="113" customWidth="1" collapsed="1"/>
    <col min="21" max="21" width="7.5703125" style="113" hidden="1" customWidth="1"/>
    <col min="22" max="22" width="6.5703125" style="113" hidden="1" customWidth="1" outlineLevel="1"/>
    <col min="23" max="23" width="7.42578125" style="113" hidden="1" customWidth="1" outlineLevel="1"/>
    <col min="24" max="24" width="7.140625" style="113" hidden="1" customWidth="1" outlineLevel="1"/>
    <col min="25" max="25" width="5.140625" style="113" customWidth="1" collapsed="1"/>
    <col min="26" max="26" width="6" style="113" customWidth="1"/>
    <col min="27" max="27" width="5.42578125" style="113" hidden="1" customWidth="1"/>
    <col min="28" max="28" width="4.42578125" style="113" customWidth="1"/>
    <col min="29" max="29" width="4.7109375" style="113" bestFit="1" customWidth="1"/>
    <col min="30" max="30" width="4.42578125" style="113" customWidth="1"/>
    <col min="31" max="31" width="6.42578125" style="113" customWidth="1"/>
    <col min="32" max="32" width="7.42578125" style="113" hidden="1" customWidth="1"/>
    <col min="33" max="33" width="5.85546875" style="113" customWidth="1"/>
    <col min="34" max="34" width="6.140625" style="113" customWidth="1" outlineLevel="1"/>
    <col min="35" max="35" width="9" style="113" hidden="1" customWidth="1" outlineLevel="1"/>
    <col min="36" max="37" width="7.5703125" style="113" hidden="1" customWidth="1"/>
    <col min="38" max="38" width="2.5703125" style="113" customWidth="1"/>
    <col min="39" max="16384" width="9.140625" style="113"/>
  </cols>
  <sheetData>
    <row r="1" spans="1:42" s="106" customFormat="1" ht="27.95" hidden="1" customHeight="1" x14ac:dyDescent="0.2">
      <c r="E1" s="106">
        <v>5</v>
      </c>
      <c r="F1" s="236">
        <v>4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>
        <v>4</v>
      </c>
      <c r="Y1" s="236"/>
      <c r="Z1" s="236"/>
      <c r="AA1" s="236"/>
      <c r="AB1" s="236"/>
      <c r="AC1" s="236"/>
      <c r="AD1" s="236"/>
      <c r="AE1" s="236"/>
      <c r="AF1" s="236"/>
      <c r="AG1" s="236"/>
      <c r="AH1" s="236"/>
    </row>
    <row r="2" spans="1:42" ht="19.5" hidden="1" customHeight="1" x14ac:dyDescent="0.2">
      <c r="C2" s="106"/>
      <c r="D2" s="106"/>
      <c r="F2" s="106"/>
      <c r="AI2" s="106"/>
    </row>
    <row r="3" spans="1:42" ht="13.7" hidden="1" customHeight="1" x14ac:dyDescent="0.2">
      <c r="D3" s="106"/>
    </row>
    <row r="4" spans="1:42" ht="18.95" hidden="1" customHeight="1" x14ac:dyDescent="0.2">
      <c r="D4" s="106"/>
    </row>
    <row r="5" spans="1:42" ht="41.1" customHeight="1" x14ac:dyDescent="0.35">
      <c r="D5" s="238" t="s">
        <v>354</v>
      </c>
    </row>
    <row r="6" spans="1:42" s="114" customFormat="1" ht="12" x14ac:dyDescent="0.2">
      <c r="D6" s="14"/>
      <c r="E6" s="14"/>
      <c r="F6" s="14"/>
      <c r="G6" s="406"/>
      <c r="H6" s="499" t="s">
        <v>0</v>
      </c>
      <c r="I6" s="499"/>
      <c r="J6" s="499"/>
      <c r="K6" s="499"/>
      <c r="L6" s="499"/>
      <c r="M6" s="499"/>
      <c r="N6" s="499"/>
      <c r="O6" s="499"/>
      <c r="P6" s="519"/>
      <c r="Q6" s="499" t="s">
        <v>1</v>
      </c>
      <c r="R6" s="519"/>
      <c r="S6" s="520" t="s">
        <v>2</v>
      </c>
      <c r="T6" s="499"/>
      <c r="U6" s="499"/>
      <c r="V6" s="499"/>
      <c r="W6" s="499"/>
      <c r="X6" s="499"/>
      <c r="Y6" s="499"/>
      <c r="Z6" s="499"/>
      <c r="AA6" s="499"/>
      <c r="AB6" s="519"/>
      <c r="AC6" s="520" t="s">
        <v>3</v>
      </c>
      <c r="AD6" s="499"/>
      <c r="AE6" s="519"/>
      <c r="AF6" s="521" t="s">
        <v>4</v>
      </c>
      <c r="AG6" s="522"/>
      <c r="AH6" s="522"/>
      <c r="AI6" s="522"/>
      <c r="AJ6" s="522"/>
      <c r="AK6" s="522"/>
    </row>
    <row r="7" spans="1:42" s="27" customFormat="1" ht="49.7" customHeight="1" x14ac:dyDescent="0.25">
      <c r="A7" s="16"/>
      <c r="B7" s="16"/>
      <c r="C7" s="239" t="s">
        <v>5</v>
      </c>
      <c r="D7" s="240" t="s">
        <v>6</v>
      </c>
      <c r="E7" s="241" t="s">
        <v>51</v>
      </c>
      <c r="F7" s="242" t="s">
        <v>371</v>
      </c>
      <c r="G7" s="243" t="s">
        <v>7</v>
      </c>
      <c r="H7" s="244" t="s">
        <v>159</v>
      </c>
      <c r="I7" s="244" t="s">
        <v>9</v>
      </c>
      <c r="J7" s="245" t="s">
        <v>10</v>
      </c>
      <c r="K7" s="244" t="s">
        <v>11</v>
      </c>
      <c r="L7" s="244" t="s">
        <v>12</v>
      </c>
      <c r="M7" s="244" t="s">
        <v>13</v>
      </c>
      <c r="N7" s="246" t="s">
        <v>14</v>
      </c>
      <c r="O7" s="246" t="s">
        <v>15</v>
      </c>
      <c r="P7" s="247" t="s">
        <v>16</v>
      </c>
      <c r="Q7" s="246" t="s">
        <v>17</v>
      </c>
      <c r="R7" s="248" t="s">
        <v>18</v>
      </c>
      <c r="S7" s="249" t="s">
        <v>52</v>
      </c>
      <c r="T7" s="246" t="s">
        <v>19</v>
      </c>
      <c r="U7" s="246" t="s">
        <v>53</v>
      </c>
      <c r="V7" s="250" t="s">
        <v>146</v>
      </c>
      <c r="W7" s="250" t="s">
        <v>55</v>
      </c>
      <c r="X7" s="250" t="s">
        <v>54</v>
      </c>
      <c r="Y7" s="246" t="s">
        <v>20</v>
      </c>
      <c r="Z7" s="246" t="s">
        <v>21</v>
      </c>
      <c r="AA7" s="246" t="s">
        <v>22</v>
      </c>
      <c r="AB7" s="248" t="s">
        <v>23</v>
      </c>
      <c r="AC7" s="251" t="s">
        <v>24</v>
      </c>
      <c r="AD7" s="246" t="s">
        <v>25</v>
      </c>
      <c r="AE7" s="248" t="s">
        <v>26</v>
      </c>
      <c r="AF7" s="246" t="s">
        <v>188</v>
      </c>
      <c r="AG7" s="246" t="s">
        <v>28</v>
      </c>
      <c r="AH7" s="246" t="s">
        <v>29</v>
      </c>
      <c r="AI7" s="250" t="s">
        <v>45</v>
      </c>
      <c r="AJ7" s="246" t="s">
        <v>46</v>
      </c>
      <c r="AK7" s="252" t="s">
        <v>43</v>
      </c>
      <c r="AL7" s="513"/>
      <c r="AM7" s="513"/>
      <c r="AN7" s="513"/>
      <c r="AO7" s="513"/>
      <c r="AP7" s="253"/>
    </row>
    <row r="8" spans="1:42" s="45" customFormat="1" ht="10.5" x14ac:dyDescent="0.15">
      <c r="A8" s="46">
        <v>1</v>
      </c>
      <c r="B8" s="29">
        <v>25</v>
      </c>
      <c r="C8" s="30" t="str">
        <f>VLOOKUP($A8,'All cos summary'!$A$94:$B$101,2,FALSE)</f>
        <v>LT IB Equity</v>
      </c>
      <c r="D8" s="63" t="s">
        <v>589</v>
      </c>
      <c r="E8" s="254">
        <v>3613.1</v>
      </c>
      <c r="F8" s="65">
        <v>53349.398010937577</v>
      </c>
      <c r="G8" s="255" t="s">
        <v>518</v>
      </c>
      <c r="H8" s="256">
        <v>2557344.5</v>
      </c>
      <c r="I8" s="256">
        <v>264347.40000000014</v>
      </c>
      <c r="J8" s="256">
        <v>150371.10000000012</v>
      </c>
      <c r="K8" s="256">
        <v>145623.30000000013</v>
      </c>
      <c r="L8" s="256">
        <f>IF(ISERROR(K8/$H8*100),"- ",(K8/$H8*100))</f>
        <v>5.6943168978602658</v>
      </c>
      <c r="M8" s="256">
        <f>IF(ISERROR(I8/$H8*100),"- ",(I8/$H8*100))</f>
        <v>10.336792716038069</v>
      </c>
      <c r="N8" s="256">
        <v>109.3448952879582</v>
      </c>
      <c r="O8" s="256">
        <v>105.8924520069809</v>
      </c>
      <c r="P8" s="257" t="s">
        <v>50</v>
      </c>
      <c r="Q8" s="256">
        <v>11.246342295446379</v>
      </c>
      <c r="R8" s="258">
        <v>15.827343055592705</v>
      </c>
      <c r="S8" s="256">
        <v>0</v>
      </c>
      <c r="T8" s="82">
        <f>IF(O8&lt;0,"- ",IF(ISERROR(($E8-S8)/O8),"- ",(($E8-S8)/O8)))</f>
        <v>34.120467809752938</v>
      </c>
      <c r="U8" s="256">
        <v>1065940</v>
      </c>
      <c r="V8" s="256">
        <v>25886.799999999999</v>
      </c>
      <c r="W8" s="256">
        <v>177480.8</v>
      </c>
      <c r="X8" s="256">
        <v>4970296.6656889999</v>
      </c>
      <c r="Y8" s="82">
        <f>IF(I8&lt;0,"- ",IF(ISERROR((U8+W8+X8-V8)/I8),"- ",(U8+W8+X8-V8)/I8))</f>
        <v>23.407949787624151</v>
      </c>
      <c r="Z8" s="70">
        <f>IF(ISERROR(X8/H8),"- ",(X8/H8))</f>
        <v>1.9435381762953721</v>
      </c>
      <c r="AA8" s="256">
        <v>710.11925538103549</v>
      </c>
      <c r="AB8" s="71">
        <f>IF(AA8&lt;0,"- ",IF(ISERROR(($E8/AA8)),"- ",(($E8/AA8))))</f>
        <v>5.0880186287319926</v>
      </c>
      <c r="AC8" s="256">
        <v>34.000000000000007</v>
      </c>
      <c r="AD8" s="72">
        <f>IF(ISERROR(AC8/$E8*100),"- ",(AC8/$E8*100))</f>
        <v>0.94102017657966863</v>
      </c>
      <c r="AE8" s="259">
        <v>-31.094272769169052</v>
      </c>
      <c r="AF8" s="256">
        <v>1375.2</v>
      </c>
      <c r="AG8" s="74">
        <v>0.97813596249545876</v>
      </c>
      <c r="AH8" s="75">
        <v>6.6919867921076595</v>
      </c>
      <c r="AI8" s="260">
        <f>IF(ISERROR(U8+W8+X8-V8),"- ",(U8+W8+X8-V8))</f>
        <v>6187830.6656889999</v>
      </c>
      <c r="AJ8" s="261" t="e">
        <v>#REF!</v>
      </c>
      <c r="AK8" s="262" t="e">
        <v>#REF!</v>
      </c>
      <c r="AL8" s="263"/>
      <c r="AM8" s="264"/>
      <c r="AN8" s="265"/>
      <c r="AO8" s="56"/>
      <c r="AP8" s="264"/>
    </row>
    <row r="9" spans="1:42" s="45" customFormat="1" ht="10.5" x14ac:dyDescent="0.15">
      <c r="A9" s="46"/>
      <c r="B9" s="29">
        <v>26</v>
      </c>
      <c r="C9" s="47"/>
      <c r="D9" s="47" t="s">
        <v>886</v>
      </c>
      <c r="E9" s="266"/>
      <c r="F9" s="32"/>
      <c r="G9" s="255" t="s">
        <v>311</v>
      </c>
      <c r="H9" s="267">
        <v>2951885.6863974323</v>
      </c>
      <c r="I9" s="267">
        <v>318411.96578151803</v>
      </c>
      <c r="J9" s="267">
        <v>184776.69814063856</v>
      </c>
      <c r="K9" s="267">
        <v>184776.69814063856</v>
      </c>
      <c r="L9" s="267">
        <f>IF(ISERROR(K9/$H9*100),"- ",(K9/$H9*100))</f>
        <v>6.2596156413545083</v>
      </c>
      <c r="M9" s="267">
        <f>IF(ISERROR(I9/$H9*100),"- ",(I9/$H9*100))</f>
        <v>10.786730910644351</v>
      </c>
      <c r="N9" s="267">
        <v>134.36350941000475</v>
      </c>
      <c r="O9" s="267">
        <v>134.36350941000475</v>
      </c>
      <c r="P9" s="268">
        <f>IF(AND(O9&lt;0,O8&lt;0),"NA",IF(AND(O9&gt;0,O8&lt;0),"LP",IF(AND(O9&lt;0,O8&gt;0),"PL",((O9/O8-1)*100))))</f>
        <v>26.886767530085052</v>
      </c>
      <c r="Q9" s="267">
        <v>12.33830484282548</v>
      </c>
      <c r="R9" s="269">
        <v>17.825120204162573</v>
      </c>
      <c r="S9" s="267">
        <v>0</v>
      </c>
      <c r="T9" s="38">
        <f>IF(O9&lt;0,"- ",IF(ISERROR(($E8-S9)/O9),"- ",(($E8-S9)/O9)))</f>
        <v>26.89048548869599</v>
      </c>
      <c r="U9" s="267">
        <v>979636.9950860379</v>
      </c>
      <c r="V9" s="267">
        <v>25886.799999999999</v>
      </c>
      <c r="W9" s="267">
        <v>209680.77319300454</v>
      </c>
      <c r="X9" s="267">
        <v>4970296.6656889999</v>
      </c>
      <c r="Y9" s="38">
        <f>IF(I9&lt;0,"- ",IF(ISERROR((U9+W9+X9-V9)/I9),"- ",(U9+W9+X9-V9)/I9))</f>
        <v>19.26349601502341</v>
      </c>
      <c r="Z9" s="39">
        <f>IF(ISERROR(X9/H9),"- ",(X9/H9))</f>
        <v>1.6837700350635514</v>
      </c>
      <c r="AA9" s="267">
        <v>797.45553649753856</v>
      </c>
      <c r="AB9" s="270">
        <f>IF(AA9&lt;0,"- ",IF(ISERROR(($E8/AA9)),"- ",(($E8/AA9))))</f>
        <v>4.5307855230009455</v>
      </c>
      <c r="AC9" s="267">
        <v>47.027228293501707</v>
      </c>
      <c r="AD9" s="41">
        <f>IF(ISERROR(AC9/$E8*100),"- ",(AC9/$E8*100))</f>
        <v>1.301575608023628</v>
      </c>
      <c r="AE9" s="271">
        <v>-35.000000000000028</v>
      </c>
      <c r="AF9" s="267">
        <v>1375.2</v>
      </c>
      <c r="AG9" s="43">
        <v>0.79633034035885042</v>
      </c>
      <c r="AH9" s="44">
        <v>8.8683617058135749</v>
      </c>
      <c r="AI9" s="272">
        <f>IF(ISERROR(U9+W9+X9-V9),"- ",(U9+W9+X9-V9))</f>
        <v>6133727.6339680431</v>
      </c>
      <c r="AJ9" s="261" t="e">
        <v>#DIV/0!</v>
      </c>
      <c r="AK9" s="262">
        <v>0</v>
      </c>
      <c r="AO9" s="56"/>
      <c r="AP9" s="264"/>
    </row>
    <row r="10" spans="1:42" s="45" customFormat="1" ht="10.5" x14ac:dyDescent="0.15">
      <c r="A10" s="46"/>
      <c r="B10" s="29">
        <v>27</v>
      </c>
      <c r="C10" s="47"/>
      <c r="D10" s="49" t="s">
        <v>817</v>
      </c>
      <c r="E10" s="273"/>
      <c r="F10" s="51"/>
      <c r="G10" s="255" t="s">
        <v>407</v>
      </c>
      <c r="H10" s="267">
        <v>3332767.5147645487</v>
      </c>
      <c r="I10" s="267">
        <v>372626.74125986034</v>
      </c>
      <c r="J10" s="267">
        <v>222321.58024997156</v>
      </c>
      <c r="K10" s="267">
        <v>222321.58024997156</v>
      </c>
      <c r="L10" s="267">
        <f>IF(ISERROR(K10/$H10*100),"- ",(K10/$H10*100))</f>
        <v>6.6707797428131741</v>
      </c>
      <c r="M10" s="267">
        <f>IF(ISERROR(I10/$H10*100),"- ",(I10/$H10*100))</f>
        <v>11.180700112116444</v>
      </c>
      <c r="N10" s="267">
        <v>161.6649071044005</v>
      </c>
      <c r="O10" s="267">
        <v>161.6649071044005</v>
      </c>
      <c r="P10" s="268">
        <f>IF(AND(O10&lt;0,O9&lt;0),"NA",IF(AND(O10&gt;0,O9&lt;0),"LP",IF(AND(O10&lt;0,O9&gt;0),"PL",((O10/O9-1)*100))))</f>
        <v>20.319056724758976</v>
      </c>
      <c r="Q10" s="267">
        <v>13.306136719545853</v>
      </c>
      <c r="R10" s="269">
        <v>19.019476213207692</v>
      </c>
      <c r="S10" s="267">
        <v>0</v>
      </c>
      <c r="T10" s="39">
        <f>IF(O10&lt;0,"- ",IF(ISERROR(($E8-S10)/O10),"- ",(($E8-S10)/O10)))</f>
        <v>22.349315412445822</v>
      </c>
      <c r="U10" s="267">
        <v>838989.0925871894</v>
      </c>
      <c r="V10" s="267">
        <v>25886.799999999999</v>
      </c>
      <c r="W10" s="267">
        <v>245653.47080022021</v>
      </c>
      <c r="X10" s="267">
        <v>4970296.6656889999</v>
      </c>
      <c r="Y10" s="39">
        <f>IF(I10&lt;0,"- ",IF(ISERROR((U10+W10+X10-V10)/I10),"- ",(U10+W10+X10-V10)/I10))</f>
        <v>16.179870528593931</v>
      </c>
      <c r="Z10" s="39">
        <f>IF(ISERROR(X10/H10),"- ",(X10/H10))</f>
        <v>1.4913421484306979</v>
      </c>
      <c r="AA10" s="267">
        <v>902.53772611539887</v>
      </c>
      <c r="AB10" s="270">
        <f>IF(AA10&lt;0,"- ",IF(ISERROR(($E8/AA10)),"- ",(($E8/AA10))))</f>
        <v>4.0032675592976013</v>
      </c>
      <c r="AC10" s="267">
        <v>56.582717486540183</v>
      </c>
      <c r="AD10" s="41">
        <f>IF(ISERROR(AC10/$E8*100),"- ",(AC10/$E8*100))</f>
        <v>1.5660434941335746</v>
      </c>
      <c r="AE10" s="271">
        <v>-35</v>
      </c>
      <c r="AF10" s="267">
        <v>1375.2</v>
      </c>
      <c r="AG10" s="43">
        <v>0.60074438779917549</v>
      </c>
      <c r="AH10" s="44">
        <v>10.757616902839295</v>
      </c>
      <c r="AI10" s="272">
        <f>IF(ISERROR(U10+W10+X10-V10),"- ",(U10+W10+X10-V10))</f>
        <v>6029052.4290764099</v>
      </c>
      <c r="AJ10" s="261" t="e">
        <v>#REF!</v>
      </c>
      <c r="AK10" s="262" t="e">
        <v>#REF!</v>
      </c>
      <c r="AO10" s="56"/>
      <c r="AP10" s="264"/>
    </row>
    <row r="11" spans="1:42" s="45" customFormat="1" ht="10.5" x14ac:dyDescent="0.15">
      <c r="A11" s="46"/>
      <c r="B11" s="29">
        <v>28</v>
      </c>
      <c r="D11" s="47" t="s">
        <v>1121</v>
      </c>
      <c r="E11" s="273"/>
      <c r="F11" s="52"/>
      <c r="G11" s="255" t="s">
        <v>458</v>
      </c>
      <c r="H11" s="267">
        <v>3773610.9914260549</v>
      </c>
      <c r="I11" s="267">
        <v>424542.67651157128</v>
      </c>
      <c r="J11" s="267">
        <v>255139.44563859567</v>
      </c>
      <c r="K11" s="267">
        <v>255139.44563859567</v>
      </c>
      <c r="L11" s="267">
        <f>IF(ISERROR(K11/$H11*100),"- ",(K11/$H11*100))</f>
        <v>6.7611485714423898</v>
      </c>
      <c r="M11" s="267">
        <f>IF(ISERROR(I11/$H11*100),"- ",(I11/$H11*100))</f>
        <v>11.25030315727207</v>
      </c>
      <c r="N11" s="267">
        <v>185.52897443178861</v>
      </c>
      <c r="O11" s="267">
        <v>185.52897443178861</v>
      </c>
      <c r="P11" s="268">
        <f>IF(AND(O11&lt;0,O10&lt;0),"NA",IF(AND(O11&gt;0,O10&lt;0),"LP",IF(AND(O11&lt;0,O10&gt;0),"PL",((O11/O10-1)*100))))</f>
        <v>14.761439421096556</v>
      </c>
      <c r="Q11" s="267">
        <v>13.811100280594877</v>
      </c>
      <c r="R11" s="269">
        <v>19.269038127995831</v>
      </c>
      <c r="S11" s="267">
        <v>0</v>
      </c>
      <c r="T11" s="39">
        <f>IF(O11&lt;0,"- ",IF(ISERROR(($E8-S11)/O11),"- ",(($E8-S11)/O11)))</f>
        <v>19.474586172136625</v>
      </c>
      <c r="U11" s="267">
        <v>669677.27981309465</v>
      </c>
      <c r="V11" s="267">
        <v>25886.799999999999</v>
      </c>
      <c r="W11" s="267">
        <v>285853.51665771776</v>
      </c>
      <c r="X11" s="267">
        <v>4970296.6656889999</v>
      </c>
      <c r="Y11" s="39">
        <f>IF(I11&lt;0,"- ",IF(ISERROR((U11+W11+X11-V11)/I11),"- ",(U11+W11+X11-V11)/I11))</f>
        <v>13.897167442950826</v>
      </c>
      <c r="Z11" s="39">
        <f>IF(ISERROR(X11/H11),"- ",(X11/H11))</f>
        <v>1.3171195115187841</v>
      </c>
      <c r="AA11" s="267">
        <v>1023.1315594960614</v>
      </c>
      <c r="AB11" s="270">
        <f>IF(AA11&lt;0,"- ",IF(ISERROR(($E8/AA11)),"- ",(($E8/AA11))))</f>
        <v>3.5314129121181788</v>
      </c>
      <c r="AC11" s="267">
        <v>64.935141051126024</v>
      </c>
      <c r="AD11" s="41">
        <f>IF(ISERROR(AC11/$E8*100),"- ",(AC11/$E8*100))</f>
        <v>1.7972140558281262</v>
      </c>
      <c r="AE11" s="271">
        <v>-35.000000000000007</v>
      </c>
      <c r="AF11" s="267">
        <v>1375.2</v>
      </c>
      <c r="AG11" s="43">
        <v>0.4212220875066684</v>
      </c>
      <c r="AH11" s="44">
        <v>12.575806148198669</v>
      </c>
      <c r="AI11" s="272">
        <f>IF(ISERROR(U11+W11+X11-V11),"- ",(U11+W11+X11-V11))</f>
        <v>5899940.6621598126</v>
      </c>
      <c r="AJ11" s="261" t="e">
        <v>#REF!</v>
      </c>
      <c r="AK11" s="262" t="e">
        <v>#REF!</v>
      </c>
      <c r="AO11" s="56"/>
      <c r="AP11" s="264"/>
    </row>
    <row r="12" spans="1:42" s="45" customFormat="1" ht="10.35" customHeight="1" x14ac:dyDescent="0.15">
      <c r="A12" s="46"/>
      <c r="B12" s="46"/>
      <c r="E12" s="274"/>
      <c r="F12" s="76"/>
      <c r="G12" s="275"/>
      <c r="H12" s="56"/>
      <c r="I12" s="56"/>
      <c r="J12" s="56"/>
      <c r="K12" s="56"/>
      <c r="L12" s="44"/>
      <c r="M12" s="44"/>
      <c r="N12" s="44"/>
      <c r="O12" s="44"/>
      <c r="P12" s="276"/>
      <c r="Q12" s="57"/>
      <c r="R12" s="277"/>
      <c r="S12" s="278"/>
      <c r="T12" s="61"/>
      <c r="U12" s="61"/>
      <c r="V12" s="61"/>
      <c r="W12" s="61"/>
      <c r="X12" s="61"/>
      <c r="Y12" s="61"/>
      <c r="Z12" s="57"/>
      <c r="AA12" s="57"/>
      <c r="AB12" s="277"/>
      <c r="AC12" s="279"/>
      <c r="AD12" s="57"/>
      <c r="AE12" s="277"/>
      <c r="AF12" s="279"/>
      <c r="AG12" s="57"/>
      <c r="AH12" s="57"/>
      <c r="AI12" s="57"/>
      <c r="AJ12" s="280"/>
      <c r="AK12" s="281"/>
      <c r="AL12" s="282"/>
      <c r="AM12" s="282"/>
      <c r="AN12" s="282"/>
      <c r="AO12" s="282"/>
    </row>
    <row r="13" spans="1:42" s="45" customFormat="1" ht="10.5" x14ac:dyDescent="0.15">
      <c r="A13" s="46">
        <v>2</v>
      </c>
      <c r="B13" s="29">
        <v>25</v>
      </c>
      <c r="C13" s="30" t="str">
        <f>VLOOKUP($A13,'All cos summary'!$A$94:$B$101,2,FALSE)</f>
        <v>SUEL IB Equity</v>
      </c>
      <c r="D13" s="63" t="s">
        <v>590</v>
      </c>
      <c r="E13" s="254">
        <v>40.78</v>
      </c>
      <c r="F13" s="65">
        <v>6003.1638803415435</v>
      </c>
      <c r="G13" s="255" t="s">
        <v>518</v>
      </c>
      <c r="H13" s="256">
        <v>108897.4</v>
      </c>
      <c r="I13" s="256">
        <v>18572.299999999996</v>
      </c>
      <c r="J13" s="256">
        <v>20716.299999999996</v>
      </c>
      <c r="K13" s="256">
        <v>14708.799999999996</v>
      </c>
      <c r="L13" s="256">
        <f>IF(ISERROR(K13/$H13*100),"- ",(K13/$H13*100))</f>
        <v>13.507025879405749</v>
      </c>
      <c r="M13" s="256">
        <f>IF(ISERROR(I13/$H13*100),"- ",(I13/$H13*100))</f>
        <v>17.054860813940458</v>
      </c>
      <c r="N13" s="256">
        <v>1.5166832003924162</v>
      </c>
      <c r="O13" s="256">
        <v>1.0768616914184468</v>
      </c>
      <c r="P13" s="257" t="s">
        <v>50</v>
      </c>
      <c r="Q13" s="256">
        <v>29.7730227642191</v>
      </c>
      <c r="R13" s="258">
        <v>29.341224791866761</v>
      </c>
      <c r="S13" s="256">
        <v>0</v>
      </c>
      <c r="T13" s="82">
        <f>IF(O13&lt;0,"- ",IF(ISERROR(($E13-S13)/O13),"- ",(($E13-S13)/O13)))</f>
        <v>37.869301438594597</v>
      </c>
      <c r="U13" s="256">
        <v>-8295</v>
      </c>
      <c r="V13" s="256">
        <v>0</v>
      </c>
      <c r="W13" s="256">
        <v>0</v>
      </c>
      <c r="X13" s="256">
        <v>559284.76291201997</v>
      </c>
      <c r="Y13" s="82">
        <f>IF(I13&lt;0,"- ",IF(ISERROR((U13+W13+X13-V13)/I13),"- ",(U13+W13+X13-V13)/I13))</f>
        <v>29.667287461004836</v>
      </c>
      <c r="Z13" s="70">
        <f>IF(ISERROR(X13/H13),"- ",(X13/H13))</f>
        <v>5.1358872012740431</v>
      </c>
      <c r="AA13" s="256">
        <v>4.4701239846401082</v>
      </c>
      <c r="AB13" s="71">
        <f>IF(AA13&lt;0,"- ",IF(ISERROR(($E13/AA13)),"- ",(($E13/AA13))))</f>
        <v>9.1227894662709712</v>
      </c>
      <c r="AC13" s="256">
        <v>0</v>
      </c>
      <c r="AD13" s="72">
        <f>IF(ISERROR(AC13/$E13*100),"- ",(AC13/$E13*100))</f>
        <v>0</v>
      </c>
      <c r="AE13" s="259">
        <v>0</v>
      </c>
      <c r="AF13" s="256">
        <v>13658.95</v>
      </c>
      <c r="AG13" s="74">
        <v>-0.16546928345516621</v>
      </c>
      <c r="AH13" s="75">
        <v>6.2717425431711131</v>
      </c>
      <c r="AI13" s="260">
        <f>IF(ISERROR(U13+W13+X13-V13),"- ",(U13+W13+X13-V13))</f>
        <v>550989.76291201997</v>
      </c>
      <c r="AJ13" s="261" t="e">
        <v>#DIV/0!</v>
      </c>
      <c r="AK13" s="262">
        <v>0</v>
      </c>
      <c r="AL13" s="263"/>
      <c r="AM13" s="264"/>
      <c r="AN13" s="265"/>
      <c r="AO13" s="56"/>
      <c r="AP13" s="264"/>
    </row>
    <row r="14" spans="1:42" s="45" customFormat="1" ht="10.5" x14ac:dyDescent="0.15">
      <c r="A14" s="46"/>
      <c r="B14" s="29">
        <v>26</v>
      </c>
      <c r="C14" s="47"/>
      <c r="D14" s="47" t="s">
        <v>887</v>
      </c>
      <c r="E14" s="266"/>
      <c r="F14" s="32"/>
      <c r="G14" s="255" t="s">
        <v>311</v>
      </c>
      <c r="H14" s="267">
        <v>170521.564995002</v>
      </c>
      <c r="I14" s="267">
        <v>32494.599257351652</v>
      </c>
      <c r="J14" s="267">
        <v>26424.093628497612</v>
      </c>
      <c r="K14" s="267">
        <v>26424.093628497612</v>
      </c>
      <c r="L14" s="267">
        <f>IF(ISERROR(K14/$H14*100),"- ",(K14/$H14*100))</f>
        <v>15.49604217464935</v>
      </c>
      <c r="M14" s="267">
        <f>IF(ISERROR(I14/$H14*100),"- ",(I14/$H14*100))</f>
        <v>19.056005765783389</v>
      </c>
      <c r="N14" s="267">
        <v>1.9345625855938859</v>
      </c>
      <c r="O14" s="267">
        <v>1.9345625855938859</v>
      </c>
      <c r="P14" s="268">
        <f>IF(AND(O14&lt;0,O13&lt;0),"NA",IF(AND(O14&gt;0,O13&lt;0),"LP",IF(AND(O14&lt;0,O13&gt;0),"PL",((O14/O13-1)*100))))</f>
        <v>79.648194472000583</v>
      </c>
      <c r="Q14" s="267">
        <v>35.80244133859631</v>
      </c>
      <c r="R14" s="269">
        <v>35.578782284658985</v>
      </c>
      <c r="S14" s="267">
        <v>0</v>
      </c>
      <c r="T14" s="38">
        <f>IF(O14&lt;0,"- ",IF(ISERROR(($E13-S14)/O14),"- ",(($E13-S14)/O14)))</f>
        <v>21.079700550231134</v>
      </c>
      <c r="U14" s="267">
        <v>-14600.128761413473</v>
      </c>
      <c r="V14" s="267">
        <v>0</v>
      </c>
      <c r="W14" s="267">
        <v>0</v>
      </c>
      <c r="X14" s="267">
        <v>559284.76291201997</v>
      </c>
      <c r="Y14" s="38">
        <f>IF(I14&lt;0,"- ",IF(ISERROR((U14+W14+X14-V14)/I14),"- ",(U14+W14+X14-V14)/I14))</f>
        <v>16.762312710392198</v>
      </c>
      <c r="Z14" s="39">
        <f>IF(ISERROR(X14/H14),"- ",(X14/H14))</f>
        <v>3.279847700954496</v>
      </c>
      <c r="AA14" s="267">
        <v>6.4046865702339932</v>
      </c>
      <c r="AB14" s="270">
        <f>IF(AA14&lt;0,"- ",IF(ISERROR(($E13/AA14)),"- ",(($E13/AA14))))</f>
        <v>6.3672124393294265</v>
      </c>
      <c r="AC14" s="267">
        <v>0</v>
      </c>
      <c r="AD14" s="41">
        <f>IF(ISERROR(AC14/$E13*100),"- ",(AC14/$E13*100))</f>
        <v>0</v>
      </c>
      <c r="AE14" s="271">
        <v>0</v>
      </c>
      <c r="AF14" s="267">
        <v>13658.95</v>
      </c>
      <c r="AG14" s="43">
        <v>-0.19658377306463257</v>
      </c>
      <c r="AH14" s="44">
        <v>6.4638535195548474</v>
      </c>
      <c r="AI14" s="272">
        <f>IF(ISERROR(U14+W14+X14-V14),"- ",(U14+W14+X14-V14))</f>
        <v>544684.63415060646</v>
      </c>
      <c r="AJ14" s="261" t="e">
        <v>#DIV/0!</v>
      </c>
      <c r="AK14" s="262">
        <v>0</v>
      </c>
      <c r="AO14" s="56"/>
      <c r="AP14" s="264"/>
    </row>
    <row r="15" spans="1:42" s="45" customFormat="1" ht="10.5" x14ac:dyDescent="0.15">
      <c r="A15" s="46"/>
      <c r="B15" s="29">
        <v>27</v>
      </c>
      <c r="C15" s="47"/>
      <c r="D15" s="49" t="s">
        <v>888</v>
      </c>
      <c r="E15" s="273"/>
      <c r="F15" s="51"/>
      <c r="G15" s="255" t="s">
        <v>407</v>
      </c>
      <c r="H15" s="267">
        <v>212131.853218882</v>
      </c>
      <c r="I15" s="267">
        <v>38989.197632596988</v>
      </c>
      <c r="J15" s="267">
        <v>24361.044409931608</v>
      </c>
      <c r="K15" s="267">
        <v>24361.044409931608</v>
      </c>
      <c r="L15" s="267">
        <f>IF(ISERROR(K15/$H15*100),"- ",(K15/$H15*100))</f>
        <v>11.48391627201568</v>
      </c>
      <c r="M15" s="267">
        <f>IF(ISERROR(I15/$H15*100),"- ",(I15/$H15*100))</f>
        <v>18.379699720233496</v>
      </c>
      <c r="N15" s="267">
        <v>1.7835224823234295</v>
      </c>
      <c r="O15" s="267">
        <v>1.7835224823234295</v>
      </c>
      <c r="P15" s="268">
        <f>IF(AND(O15&lt;0,O14&lt;0),"NA",IF(AND(O15&gt;0,O14&lt;0),"LP",IF(AND(O15&lt;0,O14&gt;0),"PL",((O15/O14-1)*100))))</f>
        <v>-7.8074549975900132</v>
      </c>
      <c r="Q15" s="267">
        <v>33.966671413642416</v>
      </c>
      <c r="R15" s="269">
        <v>24.443709164038637</v>
      </c>
      <c r="S15" s="267">
        <v>0</v>
      </c>
      <c r="T15" s="39">
        <f>IF(O15&lt;0,"- ",IF(ISERROR(($E13-S15)/O15),"- ",(($E13-S15)/O15)))</f>
        <v>22.864864561098834</v>
      </c>
      <c r="U15" s="267">
        <v>-28604.725021798069</v>
      </c>
      <c r="V15" s="267">
        <v>0</v>
      </c>
      <c r="W15" s="267">
        <v>0</v>
      </c>
      <c r="X15" s="267">
        <v>559284.76291201997</v>
      </c>
      <c r="Y15" s="39">
        <f>IF(I15&lt;0,"- ",IF(ISERROR((U15+W15+X15-V15)/I15),"- ",(U15+W15+X15-V15)/I15))</f>
        <v>13.610950471228623</v>
      </c>
      <c r="Z15" s="39">
        <f>IF(ISERROR(X15/H15),"- ",(X15/H15))</f>
        <v>2.6364959077359233</v>
      </c>
      <c r="AA15" s="267">
        <v>8.1882090525574238</v>
      </c>
      <c r="AB15" s="270">
        <f>IF(AA15&lt;0,"- ",IF(ISERROR(($E13/AA15)),"- ",(($E13/AA15))))</f>
        <v>4.9803320528636457</v>
      </c>
      <c r="AC15" s="267">
        <v>0</v>
      </c>
      <c r="AD15" s="41">
        <f>IF(ISERROR(AC15/$E13*100),"- ",(AC15/$E13*100))</f>
        <v>0</v>
      </c>
      <c r="AE15" s="271">
        <v>0</v>
      </c>
      <c r="AF15" s="267">
        <v>13658.95</v>
      </c>
      <c r="AG15" s="43">
        <v>-0.28701789930856819</v>
      </c>
      <c r="AH15" s="44">
        <v>7.8148753807204772</v>
      </c>
      <c r="AI15" s="272">
        <f>IF(ISERROR(U15+W15+X15-V15),"- ",(U15+W15+X15-V15))</f>
        <v>530680.03789022192</v>
      </c>
      <c r="AJ15" s="261" t="e">
        <v>#DIV/0!</v>
      </c>
      <c r="AK15" s="262">
        <v>0</v>
      </c>
      <c r="AO15" s="56"/>
      <c r="AP15" s="264"/>
    </row>
    <row r="16" spans="1:42" s="45" customFormat="1" ht="10.5" x14ac:dyDescent="0.15">
      <c r="A16" s="46"/>
      <c r="B16" s="29">
        <v>28</v>
      </c>
      <c r="D16" s="47" t="s">
        <v>1121</v>
      </c>
      <c r="E16" s="273"/>
      <c r="F16" s="52"/>
      <c r="G16" s="255" t="s">
        <v>458</v>
      </c>
      <c r="H16" s="267">
        <v>238653.08994028499</v>
      </c>
      <c r="I16" s="267">
        <v>44613.511690477972</v>
      </c>
      <c r="J16" s="267">
        <v>28383.239953342349</v>
      </c>
      <c r="K16" s="267">
        <v>28383.239953342349</v>
      </c>
      <c r="L16" s="267">
        <f>IF(ISERROR(K16/$H16*100),"- ",(K16/$H16*100))</f>
        <v>11.893095522226137</v>
      </c>
      <c r="M16" s="267">
        <f>IF(ISERROR(I16/$H16*100),"- ",(I16/$H16*100))</f>
        <v>18.69387557548114</v>
      </c>
      <c r="N16" s="267">
        <v>2.0779957429628446</v>
      </c>
      <c r="O16" s="267">
        <v>2.0779957429628446</v>
      </c>
      <c r="P16" s="268">
        <f>IF(AND(O16&lt;0,O15&lt;0),"NA",IF(AND(O16&gt;0,O15&lt;0),"LP",IF(AND(O16&lt;0,O15&gt;0),"PL",((O16/O15-1)*100))))</f>
        <v>16.510768075981819</v>
      </c>
      <c r="Q16" s="267">
        <v>31.334331946925619</v>
      </c>
      <c r="R16" s="269">
        <v>22.520311509967566</v>
      </c>
      <c r="S16" s="267">
        <v>0</v>
      </c>
      <c r="T16" s="39">
        <f>IF(O16&lt;0,"- ",IF(ISERROR(($E13-S16)/O16),"- ",(($E13-S16)/O16)))</f>
        <v>19.624679279590403</v>
      </c>
      <c r="U16" s="267">
        <v>-50771.173092300036</v>
      </c>
      <c r="V16" s="267">
        <v>0</v>
      </c>
      <c r="W16" s="267">
        <v>0</v>
      </c>
      <c r="X16" s="267">
        <v>559284.76291201997</v>
      </c>
      <c r="Y16" s="39">
        <f>IF(I16&lt;0,"- ",IF(ISERROR((U16+W16+X16-V16)/I16),"- ",(U16+W16+X16-V16)/I16))</f>
        <v>11.398196881422672</v>
      </c>
      <c r="Z16" s="39">
        <f>IF(ISERROR(X16/H16),"- ",(X16/H16))</f>
        <v>2.3435052236363769</v>
      </c>
      <c r="AA16" s="267">
        <v>10.266204795520268</v>
      </c>
      <c r="AB16" s="270">
        <f>IF(AA16&lt;0,"- ",IF(ISERROR(($E13/AA16)),"- ",(($E13/AA16))))</f>
        <v>3.972256623771488</v>
      </c>
      <c r="AC16" s="267">
        <v>0</v>
      </c>
      <c r="AD16" s="41">
        <f>IF(ISERROR(AC16/$E13*100),"- ",(AC16/$E13*100))</f>
        <v>0</v>
      </c>
      <c r="AE16" s="271">
        <v>0</v>
      </c>
      <c r="AF16" s="267">
        <v>13658.95</v>
      </c>
      <c r="AG16" s="43">
        <v>-0.40283725030850043</v>
      </c>
      <c r="AH16" s="44">
        <v>8.9725007269162518</v>
      </c>
      <c r="AI16" s="272">
        <f>IF(ISERROR(U16+W16+X16-V16),"- ",(U16+W16+X16-V16))</f>
        <v>508513.58981971996</v>
      </c>
      <c r="AJ16" s="261" t="e">
        <v>#DIV/0!</v>
      </c>
      <c r="AK16" s="262">
        <v>0</v>
      </c>
      <c r="AO16" s="56"/>
      <c r="AP16" s="264"/>
    </row>
    <row r="17" spans="1:42" s="45" customFormat="1" ht="10.35" customHeight="1" x14ac:dyDescent="0.15">
      <c r="A17" s="46"/>
      <c r="B17" s="46"/>
      <c r="E17" s="274"/>
      <c r="F17" s="76"/>
      <c r="G17" s="275"/>
      <c r="H17" s="56"/>
      <c r="I17" s="56"/>
      <c r="J17" s="56"/>
      <c r="K17" s="56"/>
      <c r="L17" s="44"/>
      <c r="M17" s="44"/>
      <c r="N17" s="44"/>
      <c r="O17" s="44"/>
      <c r="P17" s="276"/>
      <c r="Q17" s="57"/>
      <c r="R17" s="277"/>
      <c r="S17" s="278"/>
      <c r="T17" s="61"/>
      <c r="U17" s="61"/>
      <c r="V17" s="61"/>
      <c r="W17" s="61"/>
      <c r="X17" s="61"/>
      <c r="Y17" s="61"/>
      <c r="Z17" s="57"/>
      <c r="AA17" s="57"/>
      <c r="AB17" s="277"/>
      <c r="AC17" s="279"/>
      <c r="AD17" s="57"/>
      <c r="AE17" s="277"/>
      <c r="AF17" s="57"/>
      <c r="AG17" s="57"/>
      <c r="AH17" s="44"/>
      <c r="AI17" s="57"/>
      <c r="AJ17" s="280"/>
      <c r="AK17" s="281"/>
      <c r="AL17" s="282"/>
      <c r="AM17" s="282"/>
      <c r="AN17" s="282"/>
      <c r="AO17" s="282"/>
    </row>
    <row r="18" spans="1:42" s="45" customFormat="1" ht="10.5" x14ac:dyDescent="0.15">
      <c r="A18" s="46">
        <v>3</v>
      </c>
      <c r="B18" s="29">
        <v>25</v>
      </c>
      <c r="C18" s="30" t="str">
        <f>VLOOKUP($A18,'All cos summary'!$A$94:$B$101,2,FALSE)</f>
        <v>KPIL IB Equity</v>
      </c>
      <c r="D18" s="63" t="s">
        <v>1132</v>
      </c>
      <c r="E18" s="254">
        <v>1106.0999999999999</v>
      </c>
      <c r="F18" s="65">
        <v>2027.4943716052162</v>
      </c>
      <c r="G18" s="255" t="s">
        <v>518</v>
      </c>
      <c r="H18" s="256">
        <v>223157.8</v>
      </c>
      <c r="I18" s="256">
        <v>18340.79</v>
      </c>
      <c r="J18" s="256">
        <v>5856.59</v>
      </c>
      <c r="K18" s="256">
        <v>5856.59</v>
      </c>
      <c r="L18" s="256">
        <f>IF(ISERROR(K18/$H18*100),"- ",(K18/$H18*100))</f>
        <v>2.624416444327736</v>
      </c>
      <c r="M18" s="256">
        <f>IF(ISERROR(I18/$H18*100),"- ",(I18/$H18*100))</f>
        <v>8.2187537249426192</v>
      </c>
      <c r="N18" s="256">
        <v>34.299209370424599</v>
      </c>
      <c r="O18" s="256">
        <v>34.299209370424599</v>
      </c>
      <c r="P18" s="257" t="s">
        <v>50</v>
      </c>
      <c r="Q18" s="256">
        <v>14.17005823815161</v>
      </c>
      <c r="R18" s="258">
        <v>10.053092696793154</v>
      </c>
      <c r="S18" s="256">
        <v>0</v>
      </c>
      <c r="T18" s="82">
        <f>IF(O18&lt;0,"- ",IF(ISERROR(($E18-S18)/O18),"- ",(($E18-S18)/O18)))</f>
        <v>32.24855675401556</v>
      </c>
      <c r="U18" s="256">
        <v>24293.499999999996</v>
      </c>
      <c r="V18" s="256">
        <v>285.8</v>
      </c>
      <c r="W18" s="256">
        <v>0</v>
      </c>
      <c r="X18" s="256">
        <v>188891.51313059998</v>
      </c>
      <c r="Y18" s="82">
        <f>IF(I18&lt;0,"- ",IF(ISERROR((U18+W18+X18-V18)/I18),"- ",(U18+W18+X18-V18)/I18))</f>
        <v>11.607963077413785</v>
      </c>
      <c r="Z18" s="70">
        <f>IF(ISERROR(X18/H18),"- ",(X18/H18))</f>
        <v>0.84644817761512259</v>
      </c>
      <c r="AA18" s="256">
        <v>381.45417276720349</v>
      </c>
      <c r="AB18" s="71">
        <f>IF(AA18&lt;0,"- ",IF(ISERROR(($E18/AA18)),"- ",(($E18/AA18))))</f>
        <v>2.8996930141724739</v>
      </c>
      <c r="AC18" s="256">
        <v>9</v>
      </c>
      <c r="AD18" s="72">
        <f>IF(ISERROR(AC18/$E18*100),"- ",(AC18/$E18*100))</f>
        <v>0.8136696501220505</v>
      </c>
      <c r="AE18" s="259">
        <v>26.239671890980929</v>
      </c>
      <c r="AF18" s="256">
        <v>170.75</v>
      </c>
      <c r="AG18" s="74">
        <v>0.41700854495456302</v>
      </c>
      <c r="AH18" s="75">
        <v>2.3187154181048686</v>
      </c>
      <c r="AI18" s="260">
        <f>IF(ISERROR(U18+W18+X18-V18),"- ",(U18+W18+X18-V18))</f>
        <v>212899.21313059999</v>
      </c>
      <c r="AJ18" s="261" t="e">
        <v>#DIV/0!</v>
      </c>
      <c r="AK18" s="262">
        <v>0</v>
      </c>
      <c r="AL18" s="263"/>
      <c r="AM18" s="264"/>
      <c r="AN18" s="265"/>
      <c r="AO18" s="56"/>
      <c r="AP18" s="264"/>
    </row>
    <row r="19" spans="1:42" s="45" customFormat="1" ht="10.5" x14ac:dyDescent="0.15">
      <c r="A19" s="46"/>
      <c r="B19" s="29">
        <v>26</v>
      </c>
      <c r="C19" s="47"/>
      <c r="D19" s="47" t="s">
        <v>889</v>
      </c>
      <c r="E19" s="266"/>
      <c r="F19" s="32"/>
      <c r="G19" s="255" t="s">
        <v>311</v>
      </c>
      <c r="H19" s="267">
        <v>278850.93</v>
      </c>
      <c r="I19" s="267">
        <v>22671.035640066853</v>
      </c>
      <c r="J19" s="267">
        <v>8920.9761494474715</v>
      </c>
      <c r="K19" s="267">
        <v>8920.9761494474715</v>
      </c>
      <c r="L19" s="267">
        <f>IF(ISERROR(K19/$H19*100),"- ",(K19/$H19*100))</f>
        <v>3.1991918224721259</v>
      </c>
      <c r="M19" s="267">
        <f>IF(ISERROR(I19/$H19*100),"- ",(I19/$H19*100))</f>
        <v>8.1301631807600039</v>
      </c>
      <c r="N19" s="267">
        <v>52.24583396455327</v>
      </c>
      <c r="O19" s="267">
        <v>52.24583396455327</v>
      </c>
      <c r="P19" s="268">
        <f>IF(AND(O19&lt;0,O18&lt;0),"NA",IF(AND(O19&gt;0,O18&lt;0),"LP",IF(AND(O19&lt;0,O18&gt;0),"PL",((O19/O18-1)*100))))</f>
        <v>52.323726766727233</v>
      </c>
      <c r="Q19" s="267">
        <v>16.500898267386336</v>
      </c>
      <c r="R19" s="269">
        <v>13.03523228198738</v>
      </c>
      <c r="S19" s="267">
        <v>0</v>
      </c>
      <c r="T19" s="38">
        <f>IF(O19&lt;0,"- ",IF(ISERROR(($E18-S19)/O19),"- ",(($E18-S19)/O19)))</f>
        <v>21.17106601744447</v>
      </c>
      <c r="U19" s="267">
        <v>22168.003563439765</v>
      </c>
      <c r="V19" s="267">
        <v>330</v>
      </c>
      <c r="W19" s="267">
        <v>0</v>
      </c>
      <c r="X19" s="267">
        <v>188891.51313059998</v>
      </c>
      <c r="Y19" s="38">
        <f>IF(I19&lt;0,"- ",IF(ISERROR((U19+W19+X19-V19)/I19),"- ",(U19+W19+X19-V19)/I19))</f>
        <v>9.2950988229939693</v>
      </c>
      <c r="Z19" s="39">
        <f>IF(ISERROR(X19/H19),"- ",(X19/H19))</f>
        <v>0.67739244452439151</v>
      </c>
      <c r="AA19" s="267">
        <v>420.15538561019059</v>
      </c>
      <c r="AB19" s="270">
        <f>IF(AA19&lt;0,"- ",IF(ISERROR(($E18/AA19)),"- ",(($E18/AA19))))</f>
        <v>2.6325974577086848</v>
      </c>
      <c r="AC19" s="267">
        <v>11.818120389501754</v>
      </c>
      <c r="AD19" s="41">
        <f>IF(ISERROR(AC19/$E18*100),"- ",(AC19/$E18*100))</f>
        <v>1.0684495424917959</v>
      </c>
      <c r="AE19" s="271">
        <v>22.62021580040215</v>
      </c>
      <c r="AF19" s="267">
        <v>170.75</v>
      </c>
      <c r="AG19" s="43">
        <v>0.32391643115788238</v>
      </c>
      <c r="AH19" s="44">
        <v>3.0267177524877256</v>
      </c>
      <c r="AI19" s="272">
        <f>IF(ISERROR(U19+W19+X19-V19),"- ",(U19+W19+X19-V19))</f>
        <v>210729.51669403975</v>
      </c>
      <c r="AJ19" s="261" t="e">
        <v>#DIV/0!</v>
      </c>
      <c r="AK19" s="262">
        <v>0</v>
      </c>
      <c r="AO19" s="56"/>
      <c r="AP19" s="264"/>
    </row>
    <row r="20" spans="1:42" s="45" customFormat="1" ht="10.5" x14ac:dyDescent="0.15">
      <c r="A20" s="46"/>
      <c r="B20" s="29">
        <v>27</v>
      </c>
      <c r="C20" s="47"/>
      <c r="D20" s="49" t="s">
        <v>801</v>
      </c>
      <c r="E20" s="273"/>
      <c r="F20" s="51"/>
      <c r="G20" s="255" t="s">
        <v>407</v>
      </c>
      <c r="H20" s="267">
        <v>320325.07049999997</v>
      </c>
      <c r="I20" s="267">
        <v>27521.780240082764</v>
      </c>
      <c r="J20" s="267">
        <v>11263.117019005742</v>
      </c>
      <c r="K20" s="267">
        <v>11263.117019005742</v>
      </c>
      <c r="L20" s="267">
        <f>IF(ISERROR(K20/$H20*100),"- ",(K20/$H20*100))</f>
        <v>3.516152201707154</v>
      </c>
      <c r="M20" s="267">
        <f>IF(ISERROR(I20/$H20*100),"- ",(I20/$H20*100))</f>
        <v>8.5918283564641449</v>
      </c>
      <c r="N20" s="267">
        <v>65.962617973679301</v>
      </c>
      <c r="O20" s="267">
        <v>65.962617973679301</v>
      </c>
      <c r="P20" s="268">
        <f>IF(AND(O20&lt;0,O19&lt;0),"NA",IF(AND(O20&gt;0,O19&lt;0),"LP",IF(AND(O20&lt;0,O19&gt;0),"PL",((O20/O19-1)*100))))</f>
        <v>26.254311527369477</v>
      </c>
      <c r="Q20" s="267">
        <v>18.626497243421262</v>
      </c>
      <c r="R20" s="269">
        <v>14.78864252722197</v>
      </c>
      <c r="S20" s="267">
        <v>0</v>
      </c>
      <c r="T20" s="39">
        <f>IF(O20&lt;0,"- ",IF(ISERROR(($E18-S20)/O20),"- ",(($E18-S20)/O20)))</f>
        <v>16.768588542700972</v>
      </c>
      <c r="U20" s="267">
        <v>21799.843137219083</v>
      </c>
      <c r="V20" s="267">
        <v>330</v>
      </c>
      <c r="W20" s="267">
        <v>0</v>
      </c>
      <c r="X20" s="267">
        <v>188891.51313059998</v>
      </c>
      <c r="Y20" s="39">
        <f>IF(I20&lt;0,"- ",IF(ISERROR((U20+W20+X20-V20)/I20),"- ",(U20+W20+X20-V20)/I20))</f>
        <v>7.6434501850083247</v>
      </c>
      <c r="Z20" s="39">
        <f>IF(ISERROR(X20/H20),"- ",(X20/H20))</f>
        <v>0.58968694781134845</v>
      </c>
      <c r="AA20" s="267">
        <v>471.91591643473464</v>
      </c>
      <c r="AB20" s="270">
        <f>IF(AA20&lt;0,"- ",IF(ISERROR(($E18/AA20)),"- ",(($E18/AA20))))</f>
        <v>2.3438497441587609</v>
      </c>
      <c r="AC20" s="267">
        <v>14.202087149135322</v>
      </c>
      <c r="AD20" s="41">
        <f>IF(ISERROR(AC20/$E18*100),"- ",(AC20/$E18*100))</f>
        <v>1.2839785868488673</v>
      </c>
      <c r="AE20" s="271">
        <v>21.530508620507302</v>
      </c>
      <c r="AF20" s="267">
        <v>170.75</v>
      </c>
      <c r="AG20" s="43">
        <v>0.28623522845570631</v>
      </c>
      <c r="AH20" s="44">
        <v>3.437063453807395</v>
      </c>
      <c r="AI20" s="272">
        <f>IF(ISERROR(U20+W20+X20-V20),"- ",(U20+W20+X20-V20))</f>
        <v>210361.35626781906</v>
      </c>
      <c r="AJ20" s="261" t="e">
        <v>#DIV/0!</v>
      </c>
      <c r="AK20" s="262">
        <v>0</v>
      </c>
      <c r="AO20" s="56"/>
      <c r="AP20" s="264"/>
    </row>
    <row r="21" spans="1:42" s="45" customFormat="1" ht="10.5" x14ac:dyDescent="0.15">
      <c r="A21" s="46"/>
      <c r="B21" s="29">
        <v>28</v>
      </c>
      <c r="D21" s="47" t="s">
        <v>1121</v>
      </c>
      <c r="E21" s="273"/>
      <c r="F21" s="52"/>
      <c r="G21" s="255" t="s">
        <v>458</v>
      </c>
      <c r="H21" s="267">
        <v>368219.96004500001</v>
      </c>
      <c r="I21" s="267">
        <v>31667.434982036604</v>
      </c>
      <c r="J21" s="267">
        <v>13391.54851298084</v>
      </c>
      <c r="K21" s="267">
        <v>13391.54851298084</v>
      </c>
      <c r="L21" s="267">
        <f>IF(ISERROR(K21/$H21*100),"- ",(K21/$H21*100))</f>
        <v>3.6368339487474457</v>
      </c>
      <c r="M21" s="267">
        <f>IF(ISERROR(I21/$H21*100),"- ",(I21/$H21*100))</f>
        <v>8.6001407903489362</v>
      </c>
      <c r="N21" s="267">
        <v>78.427809739272874</v>
      </c>
      <c r="O21" s="267">
        <v>78.427809739272874</v>
      </c>
      <c r="P21" s="268">
        <f>IF(AND(O21&lt;0,O20&lt;0),"NA",IF(AND(O21&gt;0,O20&lt;0),"LP",IF(AND(O21&lt;0,O20&gt;0),"PL",((O21/O20-1)*100))))</f>
        <v>18.897357546614501</v>
      </c>
      <c r="Q21" s="267">
        <v>19.545370045770341</v>
      </c>
      <c r="R21" s="269">
        <v>15.603214852478828</v>
      </c>
      <c r="S21" s="267">
        <v>0</v>
      </c>
      <c r="T21" s="39">
        <f>IF(O21&lt;0,"- ",IF(ISERROR(($E18-S21)/O21),"- ",(($E18-S21)/O21)))</f>
        <v>14.103415659281357</v>
      </c>
      <c r="U21" s="267">
        <v>19066.007396704517</v>
      </c>
      <c r="V21" s="267">
        <v>330</v>
      </c>
      <c r="W21" s="267">
        <v>0</v>
      </c>
      <c r="X21" s="267">
        <v>188891.51313059998</v>
      </c>
      <c r="Y21" s="39">
        <f>IF(I21&lt;0,"- ",IF(ISERROR((U21+W21+X21-V21)/I21),"- ",(U21+W21+X21-V21)/I21))</f>
        <v>6.5564994653050208</v>
      </c>
      <c r="Z21" s="39">
        <f>IF(ISERROR(X21/H21),"- ",(X21/H21))</f>
        <v>0.51298553480782416</v>
      </c>
      <c r="AA21" s="267">
        <v>533.36165592162263</v>
      </c>
      <c r="AB21" s="270">
        <f>IF(AA21&lt;0,"- ",IF(ISERROR(($E18/AA21)),"- ",(($E18/AA21))))</f>
        <v>2.0738273697022964</v>
      </c>
      <c r="AC21" s="267">
        <v>16.982070252384691</v>
      </c>
      <c r="AD21" s="41">
        <f>IF(ISERROR(AC21/$E18*100),"- ",(AC21/$E18*100))</f>
        <v>1.5353105734006591</v>
      </c>
      <c r="AE21" s="271">
        <v>21.653123182759096</v>
      </c>
      <c r="AF21" s="267">
        <v>170.75</v>
      </c>
      <c r="AG21" s="43">
        <v>0.22214832698501141</v>
      </c>
      <c r="AH21" s="44">
        <v>3.8524742789322159</v>
      </c>
      <c r="AI21" s="272">
        <f>IF(ISERROR(U21+W21+X21-V21),"- ",(U21+W21+X21-V21))</f>
        <v>207627.5205273045</v>
      </c>
      <c r="AJ21" s="261" t="e">
        <v>#DIV/0!</v>
      </c>
      <c r="AK21" s="262">
        <v>0</v>
      </c>
      <c r="AO21" s="56"/>
      <c r="AP21" s="264"/>
    </row>
    <row r="22" spans="1:42" s="45" customFormat="1" ht="10.35" customHeight="1" x14ac:dyDescent="0.15">
      <c r="A22" s="46"/>
      <c r="B22" s="46"/>
      <c r="E22" s="274"/>
      <c r="F22" s="76"/>
      <c r="G22" s="275"/>
      <c r="H22" s="56"/>
      <c r="I22" s="56"/>
      <c r="J22" s="56"/>
      <c r="K22" s="56"/>
      <c r="L22" s="44"/>
      <c r="M22" s="44"/>
      <c r="N22" s="44"/>
      <c r="O22" s="44"/>
      <c r="P22" s="276"/>
      <c r="Q22" s="57"/>
      <c r="R22" s="277"/>
      <c r="S22" s="278"/>
      <c r="T22" s="61"/>
      <c r="U22" s="61"/>
      <c r="V22" s="61"/>
      <c r="W22" s="61"/>
      <c r="X22" s="61"/>
      <c r="Y22" s="61"/>
      <c r="Z22" s="57"/>
      <c r="AA22" s="57"/>
      <c r="AB22" s="277"/>
      <c r="AC22" s="279"/>
      <c r="AD22" s="57"/>
      <c r="AE22" s="277"/>
      <c r="AF22" s="57"/>
      <c r="AG22" s="57"/>
      <c r="AH22" s="44"/>
      <c r="AI22" s="57"/>
      <c r="AJ22" s="280"/>
      <c r="AK22" s="281"/>
      <c r="AL22" s="282"/>
      <c r="AM22" s="282"/>
      <c r="AN22" s="282"/>
      <c r="AO22" s="282"/>
    </row>
    <row r="23" spans="1:42" s="45" customFormat="1" ht="10.5" x14ac:dyDescent="0.15">
      <c r="A23" s="46">
        <v>4</v>
      </c>
      <c r="B23" s="29">
        <v>25</v>
      </c>
      <c r="C23" s="30" t="str">
        <f>VLOOKUP($A23,'All cos summary'!$A$94:$B$101,2,FALSE)</f>
        <v>KECI IB Equity</v>
      </c>
      <c r="D23" s="63" t="s">
        <v>1133</v>
      </c>
      <c r="E23" s="254">
        <v>529.5</v>
      </c>
      <c r="F23" s="65">
        <v>1512.9383352117209</v>
      </c>
      <c r="G23" s="255" t="s">
        <v>518</v>
      </c>
      <c r="H23" s="256">
        <v>218467</v>
      </c>
      <c r="I23" s="256">
        <v>15039.000000000022</v>
      </c>
      <c r="J23" s="256">
        <v>5707.4000000000233</v>
      </c>
      <c r="K23" s="256">
        <v>5707.4000000000233</v>
      </c>
      <c r="L23" s="256">
        <f>IF(ISERROR(K23/$H23*100),"- ",(K23/$H23*100))</f>
        <v>2.6124769415975977</v>
      </c>
      <c r="M23" s="256">
        <f>IF(ISERROR(I23/$H23*100),"- ",(I23/$H23*100))</f>
        <v>6.8838771988446874</v>
      </c>
      <c r="N23" s="256">
        <v>21.440270473328415</v>
      </c>
      <c r="O23" s="256">
        <v>21.440270473328415</v>
      </c>
      <c r="P23" s="257" t="s">
        <v>50</v>
      </c>
      <c r="Q23" s="256">
        <v>17.141353817983124</v>
      </c>
      <c r="R23" s="258">
        <v>12.003360789596323</v>
      </c>
      <c r="S23" s="256">
        <v>0</v>
      </c>
      <c r="T23" s="82">
        <f>IF(O23&lt;0,"- ",IF(ISERROR(($E23-S23)/O23),"- ",(($E23-S23)/O23)))</f>
        <v>24.696516802747208</v>
      </c>
      <c r="U23" s="256">
        <v>30451.7</v>
      </c>
      <c r="V23" s="256">
        <v>3167.3999999999996</v>
      </c>
      <c r="W23" s="256">
        <v>0</v>
      </c>
      <c r="X23" s="256">
        <v>140952.9</v>
      </c>
      <c r="Y23" s="82">
        <f>IF(I23&lt;0,"- ",IF(ISERROR((U23+W23+X23-V23)/I23),"- ",(U23+W23+X23-V23)/I23))</f>
        <v>11.186727840946856</v>
      </c>
      <c r="Z23" s="70">
        <f>IF(ISERROR(X23/H23),"- ",(X23/H23))</f>
        <v>0.64519080684954699</v>
      </c>
      <c r="AA23" s="256">
        <v>204.13824192336588</v>
      </c>
      <c r="AB23" s="71">
        <f>IF(AA23&lt;0,"- ",IF(ISERROR(($E23/AA23)),"- ",(($E23/AA23))))</f>
        <v>2.5938305092231366</v>
      </c>
      <c r="AC23" s="256">
        <v>5.4999999999999991</v>
      </c>
      <c r="AD23" s="72">
        <f>IF(ISERROR(AC23/$E23*100),"- ",(AC23/$E23*100))</f>
        <v>1.0387157695939564</v>
      </c>
      <c r="AE23" s="259">
        <v>25.652661457055647</v>
      </c>
      <c r="AF23" s="256">
        <v>266.2</v>
      </c>
      <c r="AG23" s="74">
        <v>0.64043652408548357</v>
      </c>
      <c r="AH23" s="75">
        <v>1.9895115960156156</v>
      </c>
      <c r="AI23" s="260">
        <f>IF(ISERROR(U23+W23+X23-V23),"- ",(U23+W23+X23-V23))</f>
        <v>168237.2</v>
      </c>
      <c r="AJ23" s="261" t="e">
        <v>#DIV/0!</v>
      </c>
      <c r="AK23" s="262">
        <v>0</v>
      </c>
      <c r="AL23" s="263"/>
      <c r="AM23" s="264"/>
      <c r="AN23" s="265"/>
      <c r="AO23" s="56"/>
      <c r="AP23" s="264"/>
    </row>
    <row r="24" spans="1:42" s="45" customFormat="1" ht="10.5" x14ac:dyDescent="0.15">
      <c r="A24" s="46"/>
      <c r="B24" s="29">
        <v>26</v>
      </c>
      <c r="C24" s="47"/>
      <c r="D24" s="47" t="s">
        <v>890</v>
      </c>
      <c r="E24" s="266"/>
      <c r="F24" s="32"/>
      <c r="G24" s="255" t="s">
        <v>311</v>
      </c>
      <c r="H24" s="267">
        <v>250284.6082302107</v>
      </c>
      <c r="I24" s="267">
        <v>18193.629199999981</v>
      </c>
      <c r="J24" s="267">
        <v>7062.3023478867126</v>
      </c>
      <c r="K24" s="267">
        <v>7504.402347886713</v>
      </c>
      <c r="L24" s="267">
        <f>IF(ISERROR(K24/$H24*100),"- ",(K24/$H24*100))</f>
        <v>2.9983475216279363</v>
      </c>
      <c r="M24" s="267">
        <f>IF(ISERROR(I24/$H24*100),"- ",(I24/$H24*100))</f>
        <v>7.2691762104945585</v>
      </c>
      <c r="N24" s="267">
        <v>26.530061412046258</v>
      </c>
      <c r="O24" s="267">
        <v>28.190842779439194</v>
      </c>
      <c r="P24" s="268">
        <f>IF(AND(O24&lt;0,O23&lt;0),"NA",IF(AND(O24&gt;0,O23&lt;0),"LP",IF(AND(O24&lt;0,O23&gt;0),"PL",((O24/O23-1)*100))))</f>
        <v>31.485481092733679</v>
      </c>
      <c r="Q24" s="267">
        <v>17.93703496097049</v>
      </c>
      <c r="R24" s="269">
        <v>13.18071796608411</v>
      </c>
      <c r="S24" s="267">
        <v>0</v>
      </c>
      <c r="T24" s="38">
        <f>IF(O24&lt;0,"- ",IF(ISERROR(($E23-S24)/O24),"- ",(($E23-S24)/O24)))</f>
        <v>18.782694939017123</v>
      </c>
      <c r="U24" s="267">
        <v>39650.541070291671</v>
      </c>
      <c r="V24" s="267">
        <v>3167.3999999999996</v>
      </c>
      <c r="W24" s="267">
        <v>0</v>
      </c>
      <c r="X24" s="267">
        <v>140952.9</v>
      </c>
      <c r="Y24" s="38">
        <f>IF(I24&lt;0,"- ",IF(ISERROR((U24+W24+X24-V24)/I24),"- ",(U24+W24+X24-V24)/I24))</f>
        <v>9.7526468809363145</v>
      </c>
      <c r="Z24" s="39">
        <f>IF(ISERROR(X24/H24),"- ",(X24/H24))</f>
        <v>0.56317046819895589</v>
      </c>
      <c r="AA24" s="267">
        <v>223.62059264055242</v>
      </c>
      <c r="AB24" s="270">
        <f>IF(AA24&lt;0,"- ",IF(ISERROR(($E23/AA24)),"- ",(($E23/AA24))))</f>
        <v>2.3678499092930942</v>
      </c>
      <c r="AC24" s="267">
        <v>7.0477106948598189</v>
      </c>
      <c r="AD24" s="41">
        <f>IF(ISERROR(AC24/$E23*100),"- ",(AC24/$E23*100))</f>
        <v>1.3310124069612501</v>
      </c>
      <c r="AE24" s="271">
        <v>26.564999550508883</v>
      </c>
      <c r="AF24" s="267">
        <v>266.2</v>
      </c>
      <c r="AG24" s="43">
        <v>0.69642134686091706</v>
      </c>
      <c r="AH24" s="44">
        <v>2.3634756462303774</v>
      </c>
      <c r="AI24" s="272">
        <f>IF(ISERROR(U24+W24+X24-V24),"- ",(U24+W24+X24-V24))</f>
        <v>177436.04107029169</v>
      </c>
      <c r="AJ24" s="261" t="e">
        <v>#DIV/0!</v>
      </c>
      <c r="AK24" s="262">
        <v>0</v>
      </c>
      <c r="AO24" s="56"/>
      <c r="AP24" s="264"/>
    </row>
    <row r="25" spans="1:42" s="45" customFormat="1" ht="10.5" x14ac:dyDescent="0.15">
      <c r="A25" s="46"/>
      <c r="B25" s="29">
        <v>27</v>
      </c>
      <c r="C25" s="47"/>
      <c r="D25" s="49" t="s">
        <v>891</v>
      </c>
      <c r="E25" s="273"/>
      <c r="F25" s="51"/>
      <c r="G25" s="255" t="s">
        <v>407</v>
      </c>
      <c r="H25" s="267">
        <v>287707.70170107798</v>
      </c>
      <c r="I25" s="267">
        <v>22578.784909999988</v>
      </c>
      <c r="J25" s="267">
        <v>10057.064377794717</v>
      </c>
      <c r="K25" s="267">
        <v>10057.064377794717</v>
      </c>
      <c r="L25" s="267">
        <f>IF(ISERROR(K25/$H25*100),"- ",(K25/$H25*100))</f>
        <v>3.4955839966508049</v>
      </c>
      <c r="M25" s="267">
        <f>IF(ISERROR(I25/$H25*100),"- ",(I25/$H25*100))</f>
        <v>7.8478208183174925</v>
      </c>
      <c r="N25" s="267">
        <v>37.780106603285944</v>
      </c>
      <c r="O25" s="267">
        <v>37.780106603285944</v>
      </c>
      <c r="P25" s="268">
        <f>IF(AND(O25&lt;0,O24&lt;0),"NA",IF(AND(O25&gt;0,O24&lt;0),"LP",IF(AND(O25&lt;0,O24&gt;0),"PL",((O25/O24-1)*100))))</f>
        <v>34.015527307472397</v>
      </c>
      <c r="Q25" s="267">
        <v>19.841115667796757</v>
      </c>
      <c r="R25" s="269">
        <v>15.888137977083879</v>
      </c>
      <c r="S25" s="267">
        <v>0</v>
      </c>
      <c r="T25" s="39">
        <f>IF(O25&lt;0,"- ",IF(ISERROR(($E23-S25)/O25),"- ",(($E23-S25)/O25)))</f>
        <v>14.015312491308494</v>
      </c>
      <c r="U25" s="267">
        <v>42343.971973035019</v>
      </c>
      <c r="V25" s="267">
        <v>3167.3999999999996</v>
      </c>
      <c r="W25" s="267">
        <v>0</v>
      </c>
      <c r="X25" s="267">
        <v>140952.9</v>
      </c>
      <c r="Y25" s="39">
        <f>IF(I25&lt;0,"- ",IF(ISERROR((U25+W25+X25-V25)/I25),"- ",(U25+W25+X25-V25)/I25))</f>
        <v>7.9778195634104705</v>
      </c>
      <c r="Z25" s="39">
        <f>IF(ISERROR(X25/H25),"- ",(X25/H25))</f>
        <v>0.48991702052678093</v>
      </c>
      <c r="AA25" s="267">
        <v>251.95567259301691</v>
      </c>
      <c r="AB25" s="270">
        <f>IF(AA25&lt;0,"- ",IF(ISERROR(($E23/AA25)),"- ",(($E23/AA25))))</f>
        <v>2.1015601456820519</v>
      </c>
      <c r="AC25" s="267">
        <v>9.4450266508214966</v>
      </c>
      <c r="AD25" s="41">
        <f>IF(ISERROR(AC25/$E23*100),"- ",(AC25/$E23*100))</f>
        <v>1.7837632957169964</v>
      </c>
      <c r="AE25" s="271">
        <v>25.000000000000032</v>
      </c>
      <c r="AF25" s="267">
        <v>266.2</v>
      </c>
      <c r="AG25" s="43">
        <v>0.66894955021942037</v>
      </c>
      <c r="AH25" s="44">
        <v>2.6779671499838704</v>
      </c>
      <c r="AI25" s="272">
        <f>IF(ISERROR(U25+W25+X25-V25),"- ",(U25+W25+X25-V25))</f>
        <v>180129.47197303502</v>
      </c>
      <c r="AJ25" s="261" t="e">
        <v>#DIV/0!</v>
      </c>
      <c r="AK25" s="262">
        <v>0</v>
      </c>
      <c r="AO25" s="56"/>
      <c r="AP25" s="264"/>
    </row>
    <row r="26" spans="1:42" s="45" customFormat="1" ht="10.5" x14ac:dyDescent="0.15">
      <c r="A26" s="46"/>
      <c r="B26" s="29">
        <v>28</v>
      </c>
      <c r="D26" s="47" t="s">
        <v>1121</v>
      </c>
      <c r="E26" s="273"/>
      <c r="F26" s="52"/>
      <c r="G26" s="255" t="s">
        <v>458</v>
      </c>
      <c r="H26" s="267">
        <v>330745.12463292066</v>
      </c>
      <c r="I26" s="267">
        <v>27575.222310899975</v>
      </c>
      <c r="J26" s="267">
        <v>13141.762272827378</v>
      </c>
      <c r="K26" s="267">
        <v>13141.762272827378</v>
      </c>
      <c r="L26" s="267">
        <f>IF(ISERROR(K26/$H26*100),"- ",(K26/$H26*100))</f>
        <v>3.9733804957557082</v>
      </c>
      <c r="M26" s="267">
        <f>IF(ISERROR(I26/$H26*100),"- ",(I26/$H26*100))</f>
        <v>8.3373027316742725</v>
      </c>
      <c r="N26" s="267">
        <v>49.368002527525839</v>
      </c>
      <c r="O26" s="267">
        <v>49.368002527525839</v>
      </c>
      <c r="P26" s="268">
        <f>IF(AND(O26&lt;0,O25&lt;0),"NA",IF(AND(O26&gt;0,O25&lt;0),"LP",IF(AND(O26&lt;0,O25&gt;0),"PL",((O26/O25-1)*100))))</f>
        <v>30.671951368268591</v>
      </c>
      <c r="Q26" s="267">
        <v>21.829153760898841</v>
      </c>
      <c r="R26" s="269">
        <v>18.25276172697744</v>
      </c>
      <c r="S26" s="267">
        <v>0</v>
      </c>
      <c r="T26" s="39">
        <f>IF(O26&lt;0,"- ",IF(ISERROR(($E23-S26)/O26),"- ",(($E23-S26)/O26)))</f>
        <v>10.725570671099558</v>
      </c>
      <c r="U26" s="267">
        <v>46198.412846208375</v>
      </c>
      <c r="V26" s="267">
        <v>3167.3999999999996</v>
      </c>
      <c r="W26" s="267">
        <v>0</v>
      </c>
      <c r="X26" s="267">
        <v>140952.9</v>
      </c>
      <c r="Y26" s="39">
        <f>IF(I26&lt;0,"- ",IF(ISERROR((U26+W26+X26-V26)/I26),"- ",(U26+W26+X26-V26)/I26))</f>
        <v>6.6720736018684041</v>
      </c>
      <c r="Z26" s="39">
        <f>IF(ISERROR(X26/H26),"- ",(X26/H26))</f>
        <v>0.42616773310396444</v>
      </c>
      <c r="AA26" s="267">
        <v>288.98167448866138</v>
      </c>
      <c r="AB26" s="270">
        <f>IF(AA26&lt;0,"- ",IF(ISERROR(($E23/AA26)),"- ",(($E23/AA26))))</f>
        <v>1.8322961168279053</v>
      </c>
      <c r="AC26" s="267">
        <v>12.342000631881488</v>
      </c>
      <c r="AD26" s="41">
        <f>IF(ISERROR(AC26/$E23*100),"- ",(AC26/$E23*100))</f>
        <v>2.3308783063043412</v>
      </c>
      <c r="AE26" s="271">
        <v>25.000000000000057</v>
      </c>
      <c r="AF26" s="267">
        <v>266.2</v>
      </c>
      <c r="AG26" s="43">
        <v>0.64165566561032816</v>
      </c>
      <c r="AH26" s="44">
        <v>2.9646711970248729</v>
      </c>
      <c r="AI26" s="272">
        <f>IF(ISERROR(U26+W26+X26-V26),"- ",(U26+W26+X26-V26))</f>
        <v>183983.91284620838</v>
      </c>
      <c r="AJ26" s="261" t="e">
        <v>#DIV/0!</v>
      </c>
      <c r="AK26" s="262">
        <v>0</v>
      </c>
      <c r="AO26" s="56"/>
      <c r="AP26" s="264"/>
    </row>
    <row r="27" spans="1:42" s="45" customFormat="1" ht="10.35" customHeight="1" x14ac:dyDescent="0.15">
      <c r="A27" s="46"/>
      <c r="B27" s="46"/>
      <c r="E27" s="274"/>
      <c r="F27" s="76"/>
      <c r="G27" s="275"/>
      <c r="H27" s="56"/>
      <c r="I27" s="56"/>
      <c r="J27" s="56"/>
      <c r="K27" s="56"/>
      <c r="L27" s="44"/>
      <c r="M27" s="44"/>
      <c r="N27" s="44"/>
      <c r="O27" s="44"/>
      <c r="P27" s="276"/>
      <c r="Q27" s="57"/>
      <c r="R27" s="277"/>
      <c r="S27" s="278"/>
      <c r="T27" s="61"/>
      <c r="U27" s="61"/>
      <c r="V27" s="61"/>
      <c r="W27" s="61"/>
      <c r="X27" s="61"/>
      <c r="Y27" s="61"/>
      <c r="Z27" s="57"/>
      <c r="AA27" s="57"/>
      <c r="AB27" s="277"/>
      <c r="AC27" s="279"/>
      <c r="AD27" s="57"/>
      <c r="AE27" s="277"/>
      <c r="AF27" s="57"/>
      <c r="AG27" s="57"/>
      <c r="AH27" s="44"/>
      <c r="AI27" s="57"/>
      <c r="AJ27" s="280"/>
      <c r="AK27" s="281"/>
      <c r="AL27" s="282"/>
      <c r="AM27" s="282"/>
      <c r="AN27" s="282"/>
      <c r="AO27" s="282"/>
    </row>
    <row r="28" spans="1:42" s="45" customFormat="1" ht="10.5" x14ac:dyDescent="0.15">
      <c r="A28" s="46">
        <v>5</v>
      </c>
      <c r="B28" s="29">
        <v>25</v>
      </c>
      <c r="C28" s="30" t="str">
        <f>VLOOKUP($A28,'All cos summary'!$A$94:$B$101,2,FALSE)</f>
        <v>GRINFRA IB Equity</v>
      </c>
      <c r="D28" s="63" t="s">
        <v>593</v>
      </c>
      <c r="E28" s="254">
        <v>844.25</v>
      </c>
      <c r="F28" s="65">
        <v>876.83225039714489</v>
      </c>
      <c r="G28" s="255" t="s">
        <v>518</v>
      </c>
      <c r="H28" s="256">
        <v>63922.152999999998</v>
      </c>
      <c r="I28" s="256">
        <v>7811.7379999999948</v>
      </c>
      <c r="J28" s="256">
        <v>8066.4829999999938</v>
      </c>
      <c r="K28" s="256">
        <v>6848.6289999999935</v>
      </c>
      <c r="L28" s="256">
        <f>IF(ISERROR(K28/$H28*100),"- ",(K28/$H28*100))</f>
        <v>10.714014904973544</v>
      </c>
      <c r="M28" s="256">
        <f>IF(ISERROR(I28/$H28*100),"- ",(I28/$H28*100))</f>
        <v>12.220705394575798</v>
      </c>
      <c r="N28" s="256">
        <v>83.426928757296508</v>
      </c>
      <c r="O28" s="256">
        <v>70.83137516909845</v>
      </c>
      <c r="P28" s="257" t="s">
        <v>50</v>
      </c>
      <c r="Q28" s="256">
        <v>12.416522163074015</v>
      </c>
      <c r="R28" s="258">
        <v>9.0809903870275352</v>
      </c>
      <c r="S28" s="256">
        <v>0</v>
      </c>
      <c r="T28" s="82">
        <f>IF(O28&lt;0,"- ",IF(ISERROR(($E28-S28)/O28),"- ",(($E28-S28)/O28)))</f>
        <v>11.919153030482462</v>
      </c>
      <c r="U28" s="256">
        <v>-725.61300000000028</v>
      </c>
      <c r="V28" s="256">
        <v>1372</v>
      </c>
      <c r="W28" s="256">
        <v>0</v>
      </c>
      <c r="X28" s="256">
        <v>81690.076608250005</v>
      </c>
      <c r="Y28" s="82">
        <f>IF(I28&lt;0,"- ",IF(ISERROR((U28+W28+X28-V28)/I28),"- ",(U28+W28+X28-V28)/I28))</f>
        <v>10.188829119493006</v>
      </c>
      <c r="Z28" s="70">
        <f>IF(ISERROR(X28/H28),"- ",(X28/H28))</f>
        <v>1.2779619079515361</v>
      </c>
      <c r="AA28" s="256">
        <v>815.78049047877118</v>
      </c>
      <c r="AB28" s="71">
        <f>IF(AA28&lt;0,"- ",IF(ISERROR(($E28/AA28)),"- ",(($E28/AA28))))</f>
        <v>1.034898492736104</v>
      </c>
      <c r="AC28" s="256">
        <v>0</v>
      </c>
      <c r="AD28" s="72">
        <f>IF(ISERROR(AC28/$E28*100),"- ",(AC28/$E28*100))</f>
        <v>0</v>
      </c>
      <c r="AE28" s="259">
        <v>0</v>
      </c>
      <c r="AF28" s="256">
        <v>96.6892</v>
      </c>
      <c r="AG28" s="74">
        <v>-9.6213193585201057E-3</v>
      </c>
      <c r="AH28" s="75">
        <v>6.2593231870916037</v>
      </c>
      <c r="AI28" s="260">
        <f>IF(ISERROR(U28+W28+X28-V28),"- ",(U28+W28+X28-V28))</f>
        <v>79592.463608250007</v>
      </c>
      <c r="AJ28" s="261" t="e">
        <v>#DIV/0!</v>
      </c>
      <c r="AK28" s="262">
        <v>0</v>
      </c>
      <c r="AL28" s="263"/>
      <c r="AM28" s="264"/>
      <c r="AN28" s="265"/>
      <c r="AO28" s="56"/>
      <c r="AP28" s="264"/>
    </row>
    <row r="29" spans="1:42" s="45" customFormat="1" ht="10.5" x14ac:dyDescent="0.15">
      <c r="A29" s="46"/>
      <c r="B29" s="29">
        <v>26</v>
      </c>
      <c r="C29" s="47"/>
      <c r="D29" s="47" t="s">
        <v>892</v>
      </c>
      <c r="E29" s="266"/>
      <c r="F29" s="32"/>
      <c r="G29" s="255" t="s">
        <v>311</v>
      </c>
      <c r="H29" s="267">
        <v>74728.024107288133</v>
      </c>
      <c r="I29" s="267">
        <v>9414.5872278027928</v>
      </c>
      <c r="J29" s="267">
        <v>7650.5435389910917</v>
      </c>
      <c r="K29" s="267">
        <v>7650.5435389910917</v>
      </c>
      <c r="L29" s="267">
        <f>IF(ISERROR(K29/$H29*100),"- ",(K29/$H29*100))</f>
        <v>10.237850699768392</v>
      </c>
      <c r="M29" s="267">
        <f>IF(ISERROR(I29/$H29*100),"- ",(I29/$H29*100))</f>
        <v>12.598469369785731</v>
      </c>
      <c r="N29" s="267">
        <v>79.125109515758652</v>
      </c>
      <c r="O29" s="267">
        <v>79.125109515758652</v>
      </c>
      <c r="P29" s="268">
        <f>IF(AND(O29&lt;0,O28&lt;0),"NA",IF(AND(O29&gt;0,O28&lt;0),"LP",IF(AND(O29&lt;0,O28&gt;0),"PL",((O29/O28-1)*100))))</f>
        <v>11.709125125497355</v>
      </c>
      <c r="Q29" s="267">
        <v>12.628219153397247</v>
      </c>
      <c r="R29" s="269">
        <v>9.2506871899410683</v>
      </c>
      <c r="S29" s="267">
        <v>0</v>
      </c>
      <c r="T29" s="38">
        <f>IF(O29&lt;0,"- ",IF(ISERROR(($E28-S29)/O29),"- ",(($E28-S29)/O29)))</f>
        <v>10.669811456398151</v>
      </c>
      <c r="U29" s="267">
        <v>2073.8153254952404</v>
      </c>
      <c r="V29" s="267">
        <v>1372</v>
      </c>
      <c r="W29" s="267">
        <v>0</v>
      </c>
      <c r="X29" s="267">
        <v>81690.076608250005</v>
      </c>
      <c r="Y29" s="38">
        <f>IF(I29&lt;0,"- ",IF(ISERROR((U29+W29+X29-V29)/I29),"- ",(U29+W29+X29-V29)/I29))</f>
        <v>8.7515140005744172</v>
      </c>
      <c r="Z29" s="39">
        <f>IF(ISERROR(X29/H29),"- ",(X29/H29))</f>
        <v>1.0931652159164058</v>
      </c>
      <c r="AA29" s="267">
        <v>894.90559999452978</v>
      </c>
      <c r="AB29" s="270">
        <f>IF(AA29&lt;0,"- ",IF(ISERROR(($E28/AA29)),"- ",(($E28/AA29))))</f>
        <v>0.94339559390974936</v>
      </c>
      <c r="AC29" s="267">
        <v>0</v>
      </c>
      <c r="AD29" s="41">
        <f>IF(ISERROR(AC29/$E28*100),"- ",(AC29/$E28*100))</f>
        <v>0</v>
      </c>
      <c r="AE29" s="271">
        <v>0</v>
      </c>
      <c r="AF29" s="267">
        <v>96.6892</v>
      </c>
      <c r="AG29" s="43">
        <v>2.5075626023287997E-2</v>
      </c>
      <c r="AH29" s="44">
        <v>5.8191206686285621</v>
      </c>
      <c r="AI29" s="272">
        <f>IF(ISERROR(U29+W29+X29-V29),"- ",(U29+W29+X29-V29))</f>
        <v>82391.891933745239</v>
      </c>
      <c r="AJ29" s="261" t="e">
        <v>#DIV/0!</v>
      </c>
      <c r="AK29" s="262">
        <v>0</v>
      </c>
      <c r="AO29" s="56"/>
      <c r="AP29" s="264"/>
    </row>
    <row r="30" spans="1:42" s="45" customFormat="1" ht="10.5" x14ac:dyDescent="0.15">
      <c r="A30" s="46"/>
      <c r="B30" s="29">
        <v>27</v>
      </c>
      <c r="C30" s="47"/>
      <c r="D30" s="49" t="s">
        <v>893</v>
      </c>
      <c r="E30" s="273"/>
      <c r="F30" s="51"/>
      <c r="G30" s="255" t="s">
        <v>407</v>
      </c>
      <c r="H30" s="267">
        <v>87276.86886546915</v>
      </c>
      <c r="I30" s="267">
        <v>11215.373134733674</v>
      </c>
      <c r="J30" s="267">
        <v>8884.1315872747109</v>
      </c>
      <c r="K30" s="267">
        <v>8884.1315872747109</v>
      </c>
      <c r="L30" s="267">
        <f>IF(ISERROR(K30/$H30*100),"- ",(K30/$H30*100))</f>
        <v>10.17925104642439</v>
      </c>
      <c r="M30" s="267">
        <f>IF(ISERROR(I30/$H30*100),"- ",(I30/$H30*100))</f>
        <v>12.850338561092681</v>
      </c>
      <c r="N30" s="267">
        <v>91.883391188206247</v>
      </c>
      <c r="O30" s="267">
        <v>91.883391188206247</v>
      </c>
      <c r="P30" s="268">
        <f>IF(AND(O30&lt;0,O29&lt;0),"NA",IF(AND(O30&gt;0,O29&lt;0),"LP",IF(AND(O30&lt;0,O29&gt;0),"PL",((O30/O29-1)*100))))</f>
        <v>16.124188327229593</v>
      </c>
      <c r="Q30" s="267">
        <v>13.220540416369882</v>
      </c>
      <c r="R30" s="269">
        <v>9.7660259660650048</v>
      </c>
      <c r="S30" s="267">
        <v>0</v>
      </c>
      <c r="T30" s="39">
        <f>IF(O30&lt;0,"- ",IF(ISERROR(($E28-S30)/O30),"- ",(($E28-S30)/O30)))</f>
        <v>9.1882764565220381</v>
      </c>
      <c r="U30" s="267">
        <v>1625.3562863709676</v>
      </c>
      <c r="V30" s="267">
        <v>1372</v>
      </c>
      <c r="W30" s="267">
        <v>0</v>
      </c>
      <c r="X30" s="267">
        <v>81690.076608250005</v>
      </c>
      <c r="Y30" s="39">
        <f>IF(I30&lt;0,"- ",IF(ISERROR((U30+W30+X30-V30)/I30),"- ",(U30+W30+X30-V30)/I30))</f>
        <v>7.3063492324517156</v>
      </c>
      <c r="Z30" s="39">
        <f>IF(ISERROR(X30/H30),"- ",(X30/H30))</f>
        <v>0.93598770980394852</v>
      </c>
      <c r="AA30" s="267">
        <v>986.78899118273591</v>
      </c>
      <c r="AB30" s="270">
        <f>IF(AA30&lt;0,"- ",IF(ISERROR(($E28/AA30)),"- ",(($E28/AA30))))</f>
        <v>0.85555271445428982</v>
      </c>
      <c r="AC30" s="267">
        <v>0</v>
      </c>
      <c r="AD30" s="41">
        <f>IF(ISERROR(AC30/$E28*100),"- ",(AC30/$E28*100))</f>
        <v>0</v>
      </c>
      <c r="AE30" s="271">
        <v>0</v>
      </c>
      <c r="AF30" s="267">
        <v>96.6892</v>
      </c>
      <c r="AG30" s="43">
        <v>1.7866993009808773E-2</v>
      </c>
      <c r="AH30" s="44">
        <v>6.3833977245486544</v>
      </c>
      <c r="AI30" s="272">
        <f>IF(ISERROR(U30+W30+X30-V30),"- ",(U30+W30+X30-V30))</f>
        <v>81943.432894620972</v>
      </c>
      <c r="AJ30" s="261" t="e">
        <v>#DIV/0!</v>
      </c>
      <c r="AK30" s="262">
        <v>0</v>
      </c>
      <c r="AO30" s="56"/>
      <c r="AP30" s="264"/>
    </row>
    <row r="31" spans="1:42" s="45" customFormat="1" ht="10.5" x14ac:dyDescent="0.15">
      <c r="A31" s="46"/>
      <c r="B31" s="29">
        <v>28</v>
      </c>
      <c r="D31" s="47" t="s">
        <v>1121</v>
      </c>
      <c r="E31" s="273"/>
      <c r="F31" s="52"/>
      <c r="G31" s="255" t="s">
        <v>458</v>
      </c>
      <c r="H31" s="267">
        <v>100155.3796</v>
      </c>
      <c r="I31" s="267">
        <v>13035.995428739996</v>
      </c>
      <c r="J31" s="267">
        <v>10257.116156184236</v>
      </c>
      <c r="K31" s="267">
        <v>10257.116156184236</v>
      </c>
      <c r="L31" s="267">
        <f>IF(ISERROR(K31/$H31*100),"- ",(K31/$H31*100))</f>
        <v>10.241203415282383</v>
      </c>
      <c r="M31" s="267">
        <f>IF(ISERROR(I31/$H31*100),"- ",(I31/$H31*100))</f>
        <v>13.015771574929957</v>
      </c>
      <c r="N31" s="267">
        <v>106.08336976812546</v>
      </c>
      <c r="O31" s="267">
        <v>106.08336976812546</v>
      </c>
      <c r="P31" s="268">
        <f>IF(AND(O31&lt;0,O30&lt;0),"NA",IF(AND(O31&gt;0,O30&lt;0),"LP",IF(AND(O31&lt;0,O30&gt;0),"PL",((O31/O30-1)*100))))</f>
        <v>15.454347511873134</v>
      </c>
      <c r="Q31" s="267">
        <v>13.810591196083347</v>
      </c>
      <c r="R31" s="269">
        <v>10.201985016386521</v>
      </c>
      <c r="S31" s="267">
        <v>0</v>
      </c>
      <c r="T31" s="39">
        <f>IF(O31&lt;0,"- ",IF(ISERROR(($E28-S31)/O31),"- ",(($E28-S31)/O31)))</f>
        <v>7.9583633310795259</v>
      </c>
      <c r="U31" s="267">
        <v>-218.50651909990393</v>
      </c>
      <c r="V31" s="267">
        <v>1372</v>
      </c>
      <c r="W31" s="267">
        <v>0</v>
      </c>
      <c r="X31" s="267">
        <v>81690.076608250005</v>
      </c>
      <c r="Y31" s="39">
        <f>IF(I31&lt;0,"- ",IF(ISERROR((U31+W31+X31-V31)/I31),"- ",(U31+W31+X31-V31)/I31))</f>
        <v>6.1444920356873878</v>
      </c>
      <c r="Z31" s="39">
        <f>IF(ISERROR(X31/H31),"- ",(X31/H31))</f>
        <v>0.81563343810890021</v>
      </c>
      <c r="AA31" s="267">
        <v>1092.8723609508615</v>
      </c>
      <c r="AB31" s="270">
        <f>IF(AA31&lt;0,"- ",IF(ISERROR(($E28/AA31)),"- ",(($E28/AA31))))</f>
        <v>0.7725055826880407</v>
      </c>
      <c r="AC31" s="267">
        <v>0</v>
      </c>
      <c r="AD31" s="41">
        <f>IF(ISERROR(AC31/$E28*100),"- ",(AC31/$E28*100))</f>
        <v>0</v>
      </c>
      <c r="AE31" s="271">
        <v>0</v>
      </c>
      <c r="AF31" s="267">
        <v>96.6892</v>
      </c>
      <c r="AG31" s="43">
        <v>-2.1733206487049113E-3</v>
      </c>
      <c r="AH31" s="44">
        <v>7.0654966931507506</v>
      </c>
      <c r="AI31" s="272">
        <f>IF(ISERROR(U31+W31+X31-V31),"- ",(U31+W31+X31-V31))</f>
        <v>80099.570089150104</v>
      </c>
      <c r="AJ31" s="261" t="e">
        <v>#DIV/0!</v>
      </c>
      <c r="AK31" s="262">
        <v>0</v>
      </c>
      <c r="AO31" s="56"/>
      <c r="AP31" s="264"/>
    </row>
    <row r="32" spans="1:42" s="45" customFormat="1" ht="10.35" customHeight="1" x14ac:dyDescent="0.15">
      <c r="A32" s="46"/>
      <c r="B32" s="46"/>
      <c r="E32" s="274"/>
      <c r="F32" s="76"/>
      <c r="G32" s="275"/>
      <c r="H32" s="56"/>
      <c r="I32" s="56"/>
      <c r="J32" s="56"/>
      <c r="K32" s="56"/>
      <c r="L32" s="44"/>
      <c r="M32" s="44"/>
      <c r="N32" s="44"/>
      <c r="O32" s="44"/>
      <c r="P32" s="276"/>
      <c r="Q32" s="57"/>
      <c r="R32" s="277"/>
      <c r="S32" s="278"/>
      <c r="T32" s="61"/>
      <c r="U32" s="61"/>
      <c r="V32" s="61"/>
      <c r="W32" s="61"/>
      <c r="X32" s="61"/>
      <c r="Y32" s="61"/>
      <c r="Z32" s="57"/>
      <c r="AA32" s="57"/>
      <c r="AB32" s="277"/>
      <c r="AC32" s="279"/>
      <c r="AD32" s="57"/>
      <c r="AE32" s="277"/>
      <c r="AF32" s="57"/>
      <c r="AG32" s="57"/>
      <c r="AH32" s="44"/>
      <c r="AI32" s="57"/>
      <c r="AJ32" s="280"/>
      <c r="AK32" s="281"/>
      <c r="AL32" s="282"/>
      <c r="AM32" s="282"/>
      <c r="AN32" s="282"/>
      <c r="AO32" s="282"/>
    </row>
    <row r="33" spans="1:42" s="45" customFormat="1" ht="10.5" x14ac:dyDescent="0.15">
      <c r="A33" s="46">
        <v>6</v>
      </c>
      <c r="B33" s="29">
        <v>25</v>
      </c>
      <c r="C33" s="30" t="str">
        <f>VLOOKUP($A33,'All cos summary'!$A$94:$B$101,2,FALSE)</f>
        <v>PNCL IB Equity</v>
      </c>
      <c r="D33" s="63" t="s">
        <v>591</v>
      </c>
      <c r="E33" s="254">
        <v>173.8</v>
      </c>
      <c r="F33" s="65">
        <v>478.57571917565616</v>
      </c>
      <c r="G33" s="255" t="s">
        <v>518</v>
      </c>
      <c r="H33" s="256">
        <v>50779.298999999999</v>
      </c>
      <c r="I33" s="256">
        <v>6136.7010000000037</v>
      </c>
      <c r="J33" s="256">
        <v>7056.0450000000037</v>
      </c>
      <c r="K33" s="256">
        <v>3792.0915000000032</v>
      </c>
      <c r="L33" s="256">
        <f>IF(ISERROR(K33/$H33*100),"- ",(K33/$H33*100))</f>
        <v>7.4677901717390842</v>
      </c>
      <c r="M33" s="256">
        <f>IF(ISERROR(I33/$H33*100),"- ",(I33/$H33*100))</f>
        <v>12.085044734469461</v>
      </c>
      <c r="N33" s="256">
        <v>27.504765357314106</v>
      </c>
      <c r="O33" s="256">
        <v>14.781734940886196</v>
      </c>
      <c r="P33" s="257" t="s">
        <v>50</v>
      </c>
      <c r="Q33" s="256">
        <v>10.749073702550751</v>
      </c>
      <c r="R33" s="258">
        <v>7.3946334040993671</v>
      </c>
      <c r="S33" s="256">
        <v>0</v>
      </c>
      <c r="T33" s="82">
        <f>IF(O33&lt;0,"- ",IF(ISERROR(($E33-S33)/O33),"- ",(($E33-S33)/O33)))</f>
        <v>11.757753788377721</v>
      </c>
      <c r="U33" s="256">
        <v>-2824.2980000000002</v>
      </c>
      <c r="V33" s="256">
        <v>2.8626</v>
      </c>
      <c r="W33" s="256">
        <v>0</v>
      </c>
      <c r="X33" s="256">
        <v>44586.506877000007</v>
      </c>
      <c r="Y33" s="82">
        <f>IF(I33&lt;0,"- ",IF(ISERROR((U33+W33+X33-V33)/I33),"- ",(U33+W33+X33-V33)/I33))</f>
        <v>6.8048526850175657</v>
      </c>
      <c r="Z33" s="70">
        <f>IF(ISERROR(X33/H33),"- ",(X33/H33))</f>
        <v>0.87804494656375642</v>
      </c>
      <c r="AA33" s="256">
        <v>213.41863810180908</v>
      </c>
      <c r="AB33" s="71">
        <f>IF(AA33&lt;0,"- ",IF(ISERROR(($E33/AA33)),"- ",(($E33/AA33))))</f>
        <v>0.81436186429551938</v>
      </c>
      <c r="AC33" s="256">
        <v>1.6000000000000003</v>
      </c>
      <c r="AD33" s="72">
        <f>IF(ISERROR(AC33/$E33*100),"- ",(AC33/$E33*100))</f>
        <v>0.92059838895281954</v>
      </c>
      <c r="AE33" s="259">
        <v>5.8171737850311303</v>
      </c>
      <c r="AF33" s="256">
        <v>256.53899999999999</v>
      </c>
      <c r="AG33" s="74">
        <v>-5.507422047682925E-2</v>
      </c>
      <c r="AH33" s="75">
        <v>6.861981674600341</v>
      </c>
      <c r="AI33" s="260">
        <f>IF(ISERROR(U33+W33+X33-V33),"- ",(U33+W33+X33-V33))</f>
        <v>41759.346277000004</v>
      </c>
      <c r="AJ33" s="261" t="e">
        <v>#DIV/0!</v>
      </c>
      <c r="AK33" s="262">
        <v>0</v>
      </c>
      <c r="AL33" s="263"/>
      <c r="AM33" s="264"/>
      <c r="AN33" s="265"/>
      <c r="AO33" s="56"/>
      <c r="AP33" s="264"/>
    </row>
    <row r="34" spans="1:42" s="45" customFormat="1" ht="10.5" x14ac:dyDescent="0.15">
      <c r="A34" s="46"/>
      <c r="B34" s="29">
        <v>26</v>
      </c>
      <c r="C34" s="47"/>
      <c r="D34" s="47" t="s">
        <v>894</v>
      </c>
      <c r="E34" s="266"/>
      <c r="F34" s="32"/>
      <c r="G34" s="255" t="s">
        <v>311</v>
      </c>
      <c r="H34" s="267">
        <v>61256.222144067797</v>
      </c>
      <c r="I34" s="267">
        <v>7579.7568298686456</v>
      </c>
      <c r="J34" s="267">
        <v>4843.225186670079</v>
      </c>
      <c r="K34" s="267">
        <v>4843.225186670079</v>
      </c>
      <c r="L34" s="267">
        <f>IF(ISERROR(K34/$H34*100),"- ",(K34/$H34*100))</f>
        <v>7.9065032369762438</v>
      </c>
      <c r="M34" s="267">
        <f>IF(ISERROR(I34/$H34*100),"- ",(I34/$H34*100))</f>
        <v>12.37385618075157</v>
      </c>
      <c r="N34" s="267">
        <v>18.879099032389146</v>
      </c>
      <c r="O34" s="267">
        <v>18.879099032389146</v>
      </c>
      <c r="P34" s="268">
        <f>IF(AND(O34&lt;0,O33&lt;0),"NA",IF(AND(O34&gt;0,O33&lt;0),"LP",IF(AND(O34&lt;0,O33&gt;0),"PL",((O34/O33-1)*100))))</f>
        <v>27.719101363194266</v>
      </c>
      <c r="Q34" s="267">
        <v>12.357156994424257</v>
      </c>
      <c r="R34" s="269">
        <v>8.5018702687360399</v>
      </c>
      <c r="S34" s="267">
        <v>0</v>
      </c>
      <c r="T34" s="38">
        <f>IF(O34&lt;0,"- ",IF(ISERROR(($E33-S34)/O34),"- ",(($E33-S34)/O34)))</f>
        <v>9.2059477892365109</v>
      </c>
      <c r="U34" s="267">
        <v>-23335.864787727205</v>
      </c>
      <c r="V34" s="267">
        <v>2.8626</v>
      </c>
      <c r="W34" s="267">
        <v>0</v>
      </c>
      <c r="X34" s="267">
        <v>44586.506877000007</v>
      </c>
      <c r="Y34" s="38">
        <f>IF(I34&lt;0,"- ",IF(ISERROR((U34+W34+X34-V34)/I34),"- ",(U34+W34+X34-V34)/I34))</f>
        <v>2.8032270646921291</v>
      </c>
      <c r="Z34" s="39">
        <f>IF(ISERROR(X34/H34),"- ",(X34/H34))</f>
        <v>0.72786902809868881</v>
      </c>
      <c r="AA34" s="267">
        <v>230.69773713419823</v>
      </c>
      <c r="AB34" s="270">
        <f>IF(AA34&lt;0,"- ",IF(ISERROR(($E33/AA34)),"- ",(($E33/AA34))))</f>
        <v>0.75336673067971849</v>
      </c>
      <c r="AC34" s="267">
        <v>1.6000000000000003</v>
      </c>
      <c r="AD34" s="41">
        <f>IF(ISERROR(AC34/$E33*100),"- ",(AC34/$E33*100))</f>
        <v>0.92059838895281954</v>
      </c>
      <c r="AE34" s="271">
        <v>8.4749807035549001</v>
      </c>
      <c r="AF34" s="267">
        <v>256.53899999999999</v>
      </c>
      <c r="AG34" s="43">
        <v>-0.40964127701530534</v>
      </c>
      <c r="AH34" s="44">
        <v>7.0968874506678716</v>
      </c>
      <c r="AI34" s="272">
        <f>IF(ISERROR(U34+W34+X34-V34),"- ",(U34+W34+X34-V34))</f>
        <v>21247.779489272802</v>
      </c>
      <c r="AJ34" s="261" t="e">
        <v>#DIV/0!</v>
      </c>
      <c r="AK34" s="262">
        <v>0</v>
      </c>
      <c r="AO34" s="56"/>
      <c r="AP34" s="264"/>
    </row>
    <row r="35" spans="1:42" s="45" customFormat="1" ht="10.5" x14ac:dyDescent="0.15">
      <c r="A35" s="46"/>
      <c r="B35" s="29">
        <v>27</v>
      </c>
      <c r="C35" s="47"/>
      <c r="D35" s="49" t="s">
        <v>895</v>
      </c>
      <c r="E35" s="273"/>
      <c r="F35" s="51"/>
      <c r="G35" s="255" t="s">
        <v>407</v>
      </c>
      <c r="H35" s="267">
        <v>70862.423500000004</v>
      </c>
      <c r="I35" s="267">
        <v>8900.9277280000115</v>
      </c>
      <c r="J35" s="267">
        <v>5909.9060348791327</v>
      </c>
      <c r="K35" s="267">
        <v>5909.9060348791327</v>
      </c>
      <c r="L35" s="267">
        <f>IF(ISERROR(K35/$H35*100),"- ",(K35/$H35*100))</f>
        <v>8.3399716563167381</v>
      </c>
      <c r="M35" s="267">
        <f>IF(ISERROR(I35/$H35*100),"- ",(I35/$H35*100))</f>
        <v>12.560857064111012</v>
      </c>
      <c r="N35" s="267">
        <v>23.037066624876267</v>
      </c>
      <c r="O35" s="267">
        <v>23.037066624876267</v>
      </c>
      <c r="P35" s="268">
        <f>IF(AND(O35&lt;0,O34&lt;0),"NA",IF(AND(O35&gt;0,O34&lt;0),"LP",IF(AND(O35&lt;0,O34&gt;0),"PL",((O35/O34-1)*100))))</f>
        <v>22.024184445209372</v>
      </c>
      <c r="Q35" s="267">
        <v>13.747152321128322</v>
      </c>
      <c r="R35" s="269">
        <v>9.5424664552460126</v>
      </c>
      <c r="S35" s="267">
        <v>0</v>
      </c>
      <c r="T35" s="39">
        <f>IF(O35&lt;0,"- ",IF(ISERROR(($E33-S35)/O35),"- ",(($E33-S35)/O35)))</f>
        <v>7.5443633006784125</v>
      </c>
      <c r="U35" s="267">
        <v>-22830.366825001267</v>
      </c>
      <c r="V35" s="267">
        <v>2.8626</v>
      </c>
      <c r="W35" s="267">
        <v>0</v>
      </c>
      <c r="X35" s="267">
        <v>44586.506877000007</v>
      </c>
      <c r="Y35" s="39">
        <f>IF(I35&lt;0,"- ",IF(ISERROR((U35+W35+X35-V35)/I35),"- ",(U35+W35+X35-V35)/I35))</f>
        <v>2.4439337242980379</v>
      </c>
      <c r="Z35" s="39">
        <f>IF(ISERROR(X35/H35),"- ",(X35/H35))</f>
        <v>0.62919816561170827</v>
      </c>
      <c r="AA35" s="267">
        <v>252.13480375907452</v>
      </c>
      <c r="AB35" s="270">
        <f>IF(AA35&lt;0,"- ",IF(ISERROR(($E33/AA35)),"- ",(($E33/AA35))))</f>
        <v>0.68931380122386143</v>
      </c>
      <c r="AC35" s="267">
        <v>1.6000000000000003</v>
      </c>
      <c r="AD35" s="41">
        <f>IF(ISERROR(AC35/$E33*100),"- ",(AC35/$E33*100))</f>
        <v>0.92059838895281954</v>
      </c>
      <c r="AE35" s="271">
        <v>6.9453287002793216</v>
      </c>
      <c r="AF35" s="267">
        <v>256.53899999999999</v>
      </c>
      <c r="AG35" s="43">
        <v>-0.36863193475967265</v>
      </c>
      <c r="AH35" s="44">
        <v>7.6965374980515584</v>
      </c>
      <c r="AI35" s="272">
        <f>IF(ISERROR(U35+W35+X35-V35),"- ",(U35+W35+X35-V35))</f>
        <v>21753.27745199874</v>
      </c>
      <c r="AJ35" s="261" t="e">
        <v>#DIV/0!</v>
      </c>
      <c r="AK35" s="262">
        <v>0</v>
      </c>
      <c r="AO35" s="56"/>
      <c r="AP35" s="264"/>
    </row>
    <row r="36" spans="1:42" s="45" customFormat="1" ht="10.5" x14ac:dyDescent="0.15">
      <c r="A36" s="46"/>
      <c r="B36" s="29">
        <v>28</v>
      </c>
      <c r="D36" s="47" t="s">
        <v>1121</v>
      </c>
      <c r="E36" s="273"/>
      <c r="F36" s="52"/>
      <c r="G36" s="255" t="s">
        <v>458</v>
      </c>
      <c r="H36" s="267">
        <v>80411.754355932208</v>
      </c>
      <c r="I36" s="267">
        <v>10354.66776283899</v>
      </c>
      <c r="J36" s="267">
        <v>7043.2316495785963</v>
      </c>
      <c r="K36" s="267">
        <v>7043.2316495785963</v>
      </c>
      <c r="L36" s="267">
        <f>IF(ISERROR(K36/$H36*100),"- ",(K36/$H36*100))</f>
        <v>8.7589578240049892</v>
      </c>
      <c r="M36" s="267">
        <f>IF(ISERROR(I36/$H36*100),"- ",(I36/$H36*100))</f>
        <v>12.877057397610548</v>
      </c>
      <c r="N36" s="267">
        <v>27.454818369053424</v>
      </c>
      <c r="O36" s="267">
        <v>27.454818369053424</v>
      </c>
      <c r="P36" s="268">
        <f>IF(AND(O36&lt;0,O35&lt;0),"NA",IF(AND(O36&gt;0,O35&lt;0),"LP",IF(AND(O36&lt;0,O35&gt;0),"PL",((O36/O35-1)*100))))</f>
        <v>19.176711237214139</v>
      </c>
      <c r="Q36" s="267">
        <v>14.729476255952761</v>
      </c>
      <c r="R36" s="269">
        <v>10.357877142938946</v>
      </c>
      <c r="S36" s="267">
        <v>0</v>
      </c>
      <c r="T36" s="39">
        <f>IF(O36&lt;0,"- ",IF(ISERROR(($E33-S36)/O36),"- ",(($E33-S36)/O36)))</f>
        <v>6.3304006482120547</v>
      </c>
      <c r="U36" s="267">
        <v>-23355.85105758893</v>
      </c>
      <c r="V36" s="267">
        <v>2.8626</v>
      </c>
      <c r="W36" s="267">
        <v>0</v>
      </c>
      <c r="X36" s="267">
        <v>44586.506877000007</v>
      </c>
      <c r="Y36" s="39">
        <f>IF(I36&lt;0,"- ",IF(ISERROR((U36+W36+X36-V36)/I36),"- ",(U36+W36+X36-V36)/I36))</f>
        <v>2.0500699496698238</v>
      </c>
      <c r="Z36" s="39">
        <f>IF(ISERROR(X36/H36),"- ",(X36/H36))</f>
        <v>0.55447747949439852</v>
      </c>
      <c r="AA36" s="267">
        <v>277.98962212812791</v>
      </c>
      <c r="AB36" s="270">
        <f>IF(AA36&lt;0,"- ",IF(ISERROR(($E33/AA36)),"- ",(($E33/AA36))))</f>
        <v>0.625203195246958</v>
      </c>
      <c r="AC36" s="267">
        <v>1.6000000000000003</v>
      </c>
      <c r="AD36" s="41">
        <f>IF(ISERROR(AC36/$E33*100),"- ",(AC36/$E33*100))</f>
        <v>0.92059838895281954</v>
      </c>
      <c r="AE36" s="271">
        <v>5.8277566381699</v>
      </c>
      <c r="AF36" s="267">
        <v>256.53899999999999</v>
      </c>
      <c r="AG36" s="43">
        <v>-0.3434744842415639</v>
      </c>
      <c r="AH36" s="44">
        <v>8.3199061703338053</v>
      </c>
      <c r="AI36" s="272">
        <f>IF(ISERROR(U36+W36+X36-V36),"- ",(U36+W36+X36-V36))</f>
        <v>21227.793219411076</v>
      </c>
      <c r="AJ36" s="261" t="e">
        <v>#DIV/0!</v>
      </c>
      <c r="AK36" s="262">
        <v>0</v>
      </c>
      <c r="AO36" s="56"/>
      <c r="AP36" s="264"/>
    </row>
    <row r="37" spans="1:42" s="45" customFormat="1" ht="10.35" customHeight="1" x14ac:dyDescent="0.15">
      <c r="A37" s="46"/>
      <c r="B37" s="46"/>
      <c r="E37" s="274"/>
      <c r="F37" s="76"/>
      <c r="G37" s="275"/>
      <c r="H37" s="56"/>
      <c r="I37" s="56"/>
      <c r="J37" s="56"/>
      <c r="K37" s="56"/>
      <c r="L37" s="44"/>
      <c r="M37" s="44"/>
      <c r="N37" s="44"/>
      <c r="O37" s="44"/>
      <c r="P37" s="276"/>
      <c r="Q37" s="57"/>
      <c r="R37" s="277"/>
      <c r="S37" s="278"/>
      <c r="T37" s="61"/>
      <c r="U37" s="61"/>
      <c r="V37" s="61"/>
      <c r="W37" s="61"/>
      <c r="X37" s="61"/>
      <c r="Y37" s="61"/>
      <c r="Z37" s="57"/>
      <c r="AA37" s="57"/>
      <c r="AB37" s="277"/>
      <c r="AC37" s="279"/>
      <c r="AD37" s="57"/>
      <c r="AE37" s="277"/>
      <c r="AF37" s="57"/>
      <c r="AG37" s="57"/>
      <c r="AH37" s="44"/>
      <c r="AI37" s="57"/>
      <c r="AJ37" s="280"/>
      <c r="AK37" s="281"/>
      <c r="AL37" s="282"/>
      <c r="AM37" s="282"/>
      <c r="AN37" s="282"/>
      <c r="AO37" s="282"/>
    </row>
    <row r="38" spans="1:42" s="45" customFormat="1" ht="10.5" x14ac:dyDescent="0.15">
      <c r="A38" s="46">
        <v>7</v>
      </c>
      <c r="B38" s="29">
        <v>25</v>
      </c>
      <c r="C38" s="30" t="str">
        <f>VLOOKUP($A38,'All cos summary'!$A$94:$B$101,2,FALSE)</f>
        <v>KNRC IB Equity</v>
      </c>
      <c r="D38" s="63" t="s">
        <v>586</v>
      </c>
      <c r="E38" s="254">
        <v>121.08</v>
      </c>
      <c r="F38" s="65">
        <v>365.50083580743842</v>
      </c>
      <c r="G38" s="255" t="s">
        <v>518</v>
      </c>
      <c r="H38" s="256">
        <v>32344.349000000002</v>
      </c>
      <c r="I38" s="256">
        <v>5083.7830000000013</v>
      </c>
      <c r="J38" s="256">
        <v>7257.0690000000013</v>
      </c>
      <c r="K38" s="256">
        <v>3714.6280000000011</v>
      </c>
      <c r="L38" s="256">
        <f>IF(ISERROR(K38/$H38*100),"- ",(K38/$H38*100))</f>
        <v>11.484627500154666</v>
      </c>
      <c r="M38" s="256">
        <f>IF(ISERROR(I38/$H38*100),"- ",(I38/$H38*100))</f>
        <v>15.717685336625575</v>
      </c>
      <c r="N38" s="256">
        <v>25.804288228705531</v>
      </c>
      <c r="O38" s="256">
        <v>13.208270663324269</v>
      </c>
      <c r="P38" s="257" t="s">
        <v>50</v>
      </c>
      <c r="Q38" s="256">
        <v>14.832649545492538</v>
      </c>
      <c r="R38" s="258">
        <v>10.360636749570382</v>
      </c>
      <c r="S38" s="256">
        <v>0</v>
      </c>
      <c r="T38" s="82">
        <f>IF(O38&lt;0,"- ",IF(ISERROR(($E38-S38)/O38),"- ",(($E38-S38)/O38)))</f>
        <v>9.1669835579767316</v>
      </c>
      <c r="U38" s="256">
        <v>-1794.2380000000005</v>
      </c>
      <c r="V38" s="256">
        <v>4.12</v>
      </c>
      <c r="W38" s="256">
        <v>0</v>
      </c>
      <c r="X38" s="267">
        <v>34051.885368000003</v>
      </c>
      <c r="Y38" s="82">
        <f>IF(I38&lt;0,"- ",IF(ISERROR((U38+W38+X38-V38)/I38),"- ",(U38+W38+X38-V38)/I38))</f>
        <v>6.344394984601033</v>
      </c>
      <c r="Z38" s="70">
        <f>IF(ISERROR(X38/H38),"- ",(X38/H38))</f>
        <v>1.0527924172472911</v>
      </c>
      <c r="AA38" s="256">
        <v>140.27403061496614</v>
      </c>
      <c r="AB38" s="71">
        <f>IF(AA38&lt;0,"- ",IF(ISERROR(($E38/AA38)),"- ",(($E38/AA38))))</f>
        <v>0.86316761177518853</v>
      </c>
      <c r="AC38" s="256">
        <v>1.25</v>
      </c>
      <c r="AD38" s="72">
        <f>IF(ISERROR(AC38/$E38*100),"- ",(AC38/$E38*100))</f>
        <v>1.032375289065081</v>
      </c>
      <c r="AE38" s="259">
        <v>4.8441560911161234</v>
      </c>
      <c r="AF38" s="256">
        <v>281.23500000000001</v>
      </c>
      <c r="AG38" s="74">
        <v>-5.0043902539569682E-2</v>
      </c>
      <c r="AH38" s="75">
        <v>32.276465820048642</v>
      </c>
      <c r="AI38" s="260">
        <f>IF(ISERROR(U38+W38+X38-V38),"- ",(U38+W38+X38-V38))</f>
        <v>32253.527368000003</v>
      </c>
      <c r="AJ38" s="261" t="e">
        <v>#DIV/0!</v>
      </c>
      <c r="AK38" s="262">
        <v>0</v>
      </c>
      <c r="AL38" s="263"/>
      <c r="AM38" s="264"/>
      <c r="AN38" s="265"/>
      <c r="AO38" s="56"/>
      <c r="AP38" s="264"/>
    </row>
    <row r="39" spans="1:42" s="45" customFormat="1" ht="10.5" x14ac:dyDescent="0.15">
      <c r="A39" s="46"/>
      <c r="B39" s="29">
        <v>26</v>
      </c>
      <c r="C39" s="47"/>
      <c r="D39" s="47" t="s">
        <v>896</v>
      </c>
      <c r="E39" s="266"/>
      <c r="F39" s="32"/>
      <c r="G39" s="255" t="s">
        <v>311</v>
      </c>
      <c r="H39" s="267">
        <v>22271.599999999999</v>
      </c>
      <c r="I39" s="267">
        <v>2734.2731399999971</v>
      </c>
      <c r="J39" s="267">
        <v>1412.3564601589289</v>
      </c>
      <c r="K39" s="267">
        <v>1412.3564601589289</v>
      </c>
      <c r="L39" s="267">
        <f>IF(ISERROR(K39/$H39*100),"- ",(K39/$H39*100))</f>
        <v>6.3415132283218494</v>
      </c>
      <c r="M39" s="267">
        <f>IF(ISERROR(I39/$H39*100),"- ",(I39/$H39*100))</f>
        <v>12.276949747660685</v>
      </c>
      <c r="N39" s="267">
        <v>5.0219796972600452</v>
      </c>
      <c r="O39" s="267">
        <v>5.0219796972600452</v>
      </c>
      <c r="P39" s="268">
        <f>IF(AND(O39&lt;0,O38&lt;0),"NA",IF(AND(O39&gt;0,O38&lt;0),"LP",IF(AND(O39&lt;0,O38&gt;0),"PL",((O39/O38-1)*100))))</f>
        <v>-61.97852220575173</v>
      </c>
      <c r="Q39" s="267">
        <v>5.2931341858694649</v>
      </c>
      <c r="R39" s="269">
        <v>3.5202432194670465</v>
      </c>
      <c r="S39" s="267">
        <v>0</v>
      </c>
      <c r="T39" s="38">
        <f>IF(O39&lt;0,"- ",IF(ISERROR(($E38-S39)/O39),"- ",(($E38-S39)/O39)))</f>
        <v>24.110013838976759</v>
      </c>
      <c r="U39" s="267">
        <v>-7043.8725731633558</v>
      </c>
      <c r="V39" s="267">
        <v>4.12</v>
      </c>
      <c r="W39" s="267">
        <v>0</v>
      </c>
      <c r="X39" s="267">
        <v>34051.885368000003</v>
      </c>
      <c r="Y39" s="38">
        <f>IF(I39&lt;0,"- ",IF(ISERROR((U39+W39+X39-V39)/I39),"- ",(U39+W39+X39-V39)/I39))</f>
        <v>9.8760772652130413</v>
      </c>
      <c r="Z39" s="39">
        <f>IF(ISERROR(X39/H39),"- ",(X39/H39))</f>
        <v>1.5289375423409186</v>
      </c>
      <c r="AA39" s="267">
        <v>145.0460103122262</v>
      </c>
      <c r="AB39" s="270">
        <f>IF(AA39&lt;0,"- ",IF(ISERROR(($E38/AA39)),"- ",(($E38/AA39))))</f>
        <v>0.83476959993151867</v>
      </c>
      <c r="AC39" s="267">
        <v>0.25</v>
      </c>
      <c r="AD39" s="41">
        <f>IF(ISERROR(AC39/$E38*100),"- ",(AC39/$E38*100))</f>
        <v>0.2064750578130162</v>
      </c>
      <c r="AE39" s="271">
        <v>4.9781165012753457</v>
      </c>
      <c r="AF39" s="267">
        <v>281.23500000000001</v>
      </c>
      <c r="AG39" s="43">
        <v>-0.17556576801920071</v>
      </c>
      <c r="AH39" s="44">
        <v>9.9219680757560766</v>
      </c>
      <c r="AI39" s="272">
        <f>IF(ISERROR(U39+W39+X39-V39),"- ",(U39+W39+X39-V39))</f>
        <v>27003.892794836647</v>
      </c>
      <c r="AJ39" s="261" t="e">
        <v>#DIV/0!</v>
      </c>
      <c r="AK39" s="262">
        <v>0</v>
      </c>
      <c r="AM39" s="264"/>
      <c r="AO39" s="56"/>
      <c r="AP39" s="264"/>
    </row>
    <row r="40" spans="1:42" s="45" customFormat="1" ht="10.5" x14ac:dyDescent="0.15">
      <c r="A40" s="46"/>
      <c r="B40" s="29">
        <v>27</v>
      </c>
      <c r="C40" s="47"/>
      <c r="D40" s="49" t="s">
        <v>826</v>
      </c>
      <c r="E40" s="273"/>
      <c r="F40" s="51"/>
      <c r="G40" s="255" t="s">
        <v>407</v>
      </c>
      <c r="H40" s="267">
        <v>33087.4</v>
      </c>
      <c r="I40" s="267">
        <v>4104.9994960499989</v>
      </c>
      <c r="J40" s="267">
        <v>2419.2246446712984</v>
      </c>
      <c r="K40" s="267">
        <v>2419.2246446712984</v>
      </c>
      <c r="L40" s="267">
        <f>IF(ISERROR(K40/$H40*100),"- ",(K40/$H40*100))</f>
        <v>7.3116190594344017</v>
      </c>
      <c r="M40" s="267">
        <f>IF(ISERROR(I40/$H40*100),"- ",(I40/$H40*100))</f>
        <v>12.406533895228995</v>
      </c>
      <c r="N40" s="267">
        <v>8.6021464066396369</v>
      </c>
      <c r="O40" s="267">
        <v>8.6021464066396369</v>
      </c>
      <c r="P40" s="268">
        <f>IF(AND(O40&lt;0,O39&lt;0),"NA",IF(AND(O40&gt;0,O39&lt;0),"LP",IF(AND(O40&lt;0,O39&gt;0),"PL",((O40/O39-1)*100))))</f>
        <v>71.289947893116818</v>
      </c>
      <c r="Q40" s="267">
        <v>8.4499349547890574</v>
      </c>
      <c r="R40" s="269">
        <v>5.764660433617026</v>
      </c>
      <c r="S40" s="267">
        <v>0</v>
      </c>
      <c r="T40" s="39">
        <f>IF(O40&lt;0,"- ",IF(ISERROR(($E38-S40)/O40),"- ",(($E38-S40)/O40)))</f>
        <v>14.075556759478474</v>
      </c>
      <c r="U40" s="267">
        <v>-4440.3562542577856</v>
      </c>
      <c r="V40" s="267">
        <v>4.12</v>
      </c>
      <c r="W40" s="267">
        <v>0</v>
      </c>
      <c r="X40" s="267">
        <v>34051.885368000003</v>
      </c>
      <c r="Y40" s="39">
        <f>IF(I40&lt;0,"- ",IF(ISERROR((U40+W40+X40-V40)/I40),"- ",(U40+W40+X40-V40)/I40))</f>
        <v>7.2125244210703796</v>
      </c>
      <c r="Z40" s="39">
        <f>IF(ISERROR(X40/H40),"- ",(X40/H40))</f>
        <v>1.0291496269879168</v>
      </c>
      <c r="AA40" s="267">
        <v>153.39815671886583</v>
      </c>
      <c r="AB40" s="270">
        <f>IF(AA40&lt;0,"- ",IF(ISERROR(($E38/AA40)),"- ",(($E38/AA40))))</f>
        <v>0.78931848067708132</v>
      </c>
      <c r="AC40" s="267">
        <v>0.25</v>
      </c>
      <c r="AD40" s="41">
        <f>IF(ISERROR(AC40/$E38*100),"- ",(AC40/$E38*100))</f>
        <v>0.2064750578130162</v>
      </c>
      <c r="AE40" s="271">
        <v>2.9062513956637086</v>
      </c>
      <c r="AF40" s="267">
        <v>281.23500000000001</v>
      </c>
      <c r="AG40" s="43">
        <v>-0.10580723070288357</v>
      </c>
      <c r="AH40" s="44">
        <v>14.632226372190102</v>
      </c>
      <c r="AI40" s="272">
        <f>IF(ISERROR(U40+W40+X40-V40),"- ",(U40+W40+X40-V40))</f>
        <v>29607.409113742218</v>
      </c>
      <c r="AJ40" s="261" t="e">
        <v>#DIV/0!</v>
      </c>
      <c r="AK40" s="262">
        <v>0</v>
      </c>
      <c r="AO40" s="56"/>
      <c r="AP40" s="264"/>
    </row>
    <row r="41" spans="1:42" s="45" customFormat="1" ht="10.5" x14ac:dyDescent="0.15">
      <c r="A41" s="46"/>
      <c r="B41" s="29">
        <v>28</v>
      </c>
      <c r="D41" s="47" t="s">
        <v>1124</v>
      </c>
      <c r="E41" s="273"/>
      <c r="F41" s="52"/>
      <c r="G41" s="255" t="s">
        <v>458</v>
      </c>
      <c r="H41" s="267">
        <v>44419</v>
      </c>
      <c r="I41" s="267">
        <v>5616.4492273964961</v>
      </c>
      <c r="J41" s="267">
        <v>3520.0095256599016</v>
      </c>
      <c r="K41" s="267">
        <v>3520.0095256599016</v>
      </c>
      <c r="L41" s="267">
        <f>IF(ISERROR(K41/$H41*100),"- ",(K41/$H41*100))</f>
        <v>7.9245582423285112</v>
      </c>
      <c r="M41" s="267">
        <f>IF(ISERROR(I41/$H41*100),"- ",(I41/$H41*100))</f>
        <v>12.644249594534987</v>
      </c>
      <c r="N41" s="267">
        <v>12.516256958272979</v>
      </c>
      <c r="O41" s="267">
        <v>12.516256958272979</v>
      </c>
      <c r="P41" s="268">
        <f>IF(AND(O41&lt;0,O40&lt;0),"NA",IF(AND(O41&gt;0,O40&lt;0),"LP",IF(AND(O41&lt;0,O40&gt;0),"PL",((O41/O40-1)*100))))</f>
        <v>45.501557013865799</v>
      </c>
      <c r="Q41" s="267">
        <v>11.32280505063582</v>
      </c>
      <c r="R41" s="269">
        <v>7.8456441585977448</v>
      </c>
      <c r="S41" s="267">
        <v>0</v>
      </c>
      <c r="T41" s="39">
        <f>IF(O41&lt;0,"- ",IF(ISERROR(($E38-S41)/O41),"- ",(($E38-S41)/O41)))</f>
        <v>9.6738186507084052</v>
      </c>
      <c r="U41" s="267">
        <v>-3121.2089929217491</v>
      </c>
      <c r="V41" s="267">
        <v>4.12</v>
      </c>
      <c r="W41" s="267">
        <v>0</v>
      </c>
      <c r="X41" s="267">
        <v>34051.885368000003</v>
      </c>
      <c r="Y41" s="39">
        <f>IF(I41&lt;0,"- ",IF(ISERROR((U41+W41+X41-V41)/I41),"- ",(U41+W41+X41-V41)/I41))</f>
        <v>5.5064249889808501</v>
      </c>
      <c r="Z41" s="39">
        <f>IF(ISERROR(X41/H41),"- ",(X41/H41))</f>
        <v>0.7666063028884037</v>
      </c>
      <c r="AA41" s="267">
        <v>165.66441367713887</v>
      </c>
      <c r="AB41" s="270">
        <f>IF(AA41&lt;0,"- ",IF(ISERROR(($E38/AA41)),"- ",(($E38/AA41))))</f>
        <v>0.73087513070834376</v>
      </c>
      <c r="AC41" s="267">
        <v>0.25</v>
      </c>
      <c r="AD41" s="41">
        <f>IF(ISERROR(AC41/$E38*100),"- ",(AC41/$E38*100))</f>
        <v>0.2064750578130162</v>
      </c>
      <c r="AE41" s="271">
        <v>1.9974022651776522</v>
      </c>
      <c r="AF41" s="267">
        <v>281.23500000000001</v>
      </c>
      <c r="AG41" s="43">
        <v>-6.9567695554711567E-2</v>
      </c>
      <c r="AH41" s="44">
        <v>19.213235414818154</v>
      </c>
      <c r="AI41" s="272">
        <f>IF(ISERROR(U41+W41+X41-V41),"- ",(U41+W41+X41-V41))</f>
        <v>30926.556375078257</v>
      </c>
      <c r="AJ41" s="261" t="e">
        <v>#DIV/0!</v>
      </c>
      <c r="AK41" s="262">
        <v>0</v>
      </c>
      <c r="AO41" s="56"/>
      <c r="AP41" s="264"/>
    </row>
    <row r="42" spans="1:42" s="45" customFormat="1" ht="10.35" customHeight="1" x14ac:dyDescent="0.15">
      <c r="A42" s="46"/>
      <c r="B42" s="46"/>
      <c r="E42" s="274"/>
      <c r="F42" s="76"/>
      <c r="G42" s="275"/>
      <c r="H42" s="56"/>
      <c r="I42" s="56"/>
      <c r="J42" s="56"/>
      <c r="K42" s="56"/>
      <c r="L42" s="44"/>
      <c r="M42" s="44"/>
      <c r="N42" s="44"/>
      <c r="O42" s="44"/>
      <c r="P42" s="276"/>
      <c r="Q42" s="57"/>
      <c r="R42" s="277"/>
      <c r="S42" s="278"/>
      <c r="T42" s="61"/>
      <c r="U42" s="61"/>
      <c r="V42" s="61"/>
      <c r="W42" s="283"/>
      <c r="X42" s="61"/>
      <c r="Y42" s="61"/>
      <c r="Z42" s="57"/>
      <c r="AA42" s="57"/>
      <c r="AB42" s="277"/>
      <c r="AC42" s="279"/>
      <c r="AD42" s="57"/>
      <c r="AE42" s="277"/>
      <c r="AF42" s="279"/>
      <c r="AG42" s="57"/>
      <c r="AH42" s="57"/>
      <c r="AI42" s="57"/>
      <c r="AJ42" s="280"/>
      <c r="AK42" s="281"/>
      <c r="AL42" s="282"/>
      <c r="AM42" s="282"/>
      <c r="AN42" s="282"/>
      <c r="AO42" s="282"/>
    </row>
    <row r="43" spans="1:42" s="45" customFormat="1" ht="10.5" x14ac:dyDescent="0.15">
      <c r="A43" s="46">
        <v>8</v>
      </c>
      <c r="B43" s="29">
        <v>25</v>
      </c>
      <c r="C43" s="30" t="str">
        <f>VLOOKUP($A43,'All cos summary'!$A$94:$B$101,2,FALSE)</f>
        <v>HGINFRA IB Equity</v>
      </c>
      <c r="D43" s="63" t="s">
        <v>592</v>
      </c>
      <c r="E43" s="254">
        <v>482.4</v>
      </c>
      <c r="F43" s="65">
        <v>337.45015774593458</v>
      </c>
      <c r="G43" s="255" t="s">
        <v>518</v>
      </c>
      <c r="H43" s="256">
        <v>60518.81</v>
      </c>
      <c r="I43" s="256">
        <v>9507.2100000000046</v>
      </c>
      <c r="J43" s="256">
        <v>5771.1600000000044</v>
      </c>
      <c r="K43" s="256">
        <v>5197.4500000000044</v>
      </c>
      <c r="L43" s="256">
        <f>IF(ISERROR(K43/$H43*100),"- ",(K43/$H43*100))</f>
        <v>8.5881563104099445</v>
      </c>
      <c r="M43" s="256">
        <f>IF(ISERROR(I43/$H43*100),"- ",(I43/$H43*100))</f>
        <v>15.709512463976083</v>
      </c>
      <c r="N43" s="256">
        <v>88.554111491307538</v>
      </c>
      <c r="O43" s="256">
        <v>79.750962851575153</v>
      </c>
      <c r="P43" s="284" t="s">
        <v>50</v>
      </c>
      <c r="Q43" s="256">
        <v>24.731019418352076</v>
      </c>
      <c r="R43" s="258">
        <v>19.977629452248316</v>
      </c>
      <c r="S43" s="256">
        <v>0</v>
      </c>
      <c r="T43" s="82">
        <f>IF(O43&lt;0,"- ",IF(ISERROR(($E43-S43)/O43),"- ",(($E43-S43)/O43)))</f>
        <v>6.0488297915323805</v>
      </c>
      <c r="U43" s="256">
        <v>9336.3100000000013</v>
      </c>
      <c r="V43" s="256">
        <v>42.01</v>
      </c>
      <c r="W43" s="256">
        <v>0</v>
      </c>
      <c r="X43" s="256">
        <v>31438.543946399997</v>
      </c>
      <c r="Y43" s="82">
        <f>IF(I43&lt;0,"- ",IF(ISERROR((U43+W43+X43-V43)/I43),"- ",(U43+W43+X43-V43)/I43))</f>
        <v>4.2844161374788161</v>
      </c>
      <c r="Z43" s="70">
        <f>IF(ISERROR(X43/H43),"- ",(X43/H43))</f>
        <v>0.51948384223681854</v>
      </c>
      <c r="AA43" s="256">
        <v>442.64734314342263</v>
      </c>
      <c r="AB43" s="71">
        <f>IF(AA43&lt;0,"- ",IF(ISERROR(($E43/AA43)),"- ",(($E43/AA43))))</f>
        <v>1.0898066089683882</v>
      </c>
      <c r="AC43" s="256">
        <v>2.5</v>
      </c>
      <c r="AD43" s="72">
        <f>IF(ISERROR(AC43/$E43*100),"- ",(AC43/$E43*100))</f>
        <v>0.51824212271973469</v>
      </c>
      <c r="AE43" s="259">
        <v>2.8231326111215056</v>
      </c>
      <c r="AF43" s="256">
        <v>65.171000000000006</v>
      </c>
      <c r="AG43" s="74">
        <v>0.35886317642559395</v>
      </c>
      <c r="AH43" s="75">
        <v>6.9580580615113972</v>
      </c>
      <c r="AI43" s="66">
        <f>IF(ISERROR(U43+W43+X43-V43),"- ",(U43+W43+X43-V43))</f>
        <v>40732.843946399997</v>
      </c>
      <c r="AJ43" s="261">
        <v>13.118061473059923</v>
      </c>
      <c r="AK43" s="262">
        <v>33.329000000000001</v>
      </c>
      <c r="AL43" s="263"/>
      <c r="AM43" s="264"/>
      <c r="AN43" s="285"/>
      <c r="AO43" s="56"/>
      <c r="AP43" s="264"/>
    </row>
    <row r="44" spans="1:42" s="45" customFormat="1" ht="10.5" x14ac:dyDescent="0.15">
      <c r="A44" s="46"/>
      <c r="B44" s="29">
        <v>26</v>
      </c>
      <c r="C44" s="47"/>
      <c r="D44" s="47" t="s">
        <v>897</v>
      </c>
      <c r="E44" s="266"/>
      <c r="F44" s="32"/>
      <c r="G44" s="255" t="s">
        <v>311</v>
      </c>
      <c r="H44" s="267">
        <v>69983.450000000012</v>
      </c>
      <c r="I44" s="267">
        <v>10126.765749999999</v>
      </c>
      <c r="J44" s="267">
        <v>5463.4723427465251</v>
      </c>
      <c r="K44" s="267">
        <v>5463.4723427465251</v>
      </c>
      <c r="L44" s="267">
        <f>IF(ISERROR(K44/$H44*100),"- ",(K44/$H44*100))</f>
        <v>7.8068062416850328</v>
      </c>
      <c r="M44" s="267">
        <f>IF(ISERROR(I44/$H44*100),"- ",(I44/$H44*100))</f>
        <v>14.470229389948619</v>
      </c>
      <c r="N44" s="267">
        <v>83.832875707700126</v>
      </c>
      <c r="O44" s="267">
        <v>83.832875707700126</v>
      </c>
      <c r="P44" s="268">
        <f>IF(AND(O44&lt;0,O43&lt;0),"NA",IF(AND(O44&gt;0,O43&lt;0),"LP",IF(AND(O44&lt;0,O43&gt;0),"PL",((O44/O43-1)*100))))</f>
        <v>5.1183242310463894</v>
      </c>
      <c r="Q44" s="267">
        <v>21.163429223606741</v>
      </c>
      <c r="R44" s="269">
        <v>17.34543458179877</v>
      </c>
      <c r="S44" s="267">
        <v>0</v>
      </c>
      <c r="T44" s="38">
        <f>IF(O44&lt;0,"- ",IF(ISERROR(($E43-S44)/O44),"- ",(($E43-S44)/O44)))</f>
        <v>5.7543057652224983</v>
      </c>
      <c r="U44" s="267">
        <v>2011.1222106781279</v>
      </c>
      <c r="V44" s="267">
        <v>42.01</v>
      </c>
      <c r="W44" s="267">
        <v>0</v>
      </c>
      <c r="X44" s="267">
        <v>31438.543946399997</v>
      </c>
      <c r="Y44" s="38">
        <f>IF(I44&lt;0,"- ",IF(ISERROR((U44+W44+X44-V44)/I44),"- ",(U44+W44+X44-V44)/I44))</f>
        <v>3.2989462758213928</v>
      </c>
      <c r="Z44" s="39">
        <f>IF(ISERROR(X44/H44),"- ",(X44/H44))</f>
        <v>0.44922826677450156</v>
      </c>
      <c r="AA44" s="267">
        <v>523.9802188511228</v>
      </c>
      <c r="AB44" s="270">
        <f>IF(AA44&lt;0,"- ",IF(ISERROR(($E43/AA44)),"- ",(($E43/AA44))))</f>
        <v>0.92064544164989381</v>
      </c>
      <c r="AC44" s="267">
        <v>2.5</v>
      </c>
      <c r="AD44" s="41">
        <f>IF(ISERROR(AC44/$E43*100),"- ",(AC44/$E43*100))</f>
        <v>0.51824212271973469</v>
      </c>
      <c r="AE44" s="271">
        <v>2.9821236345473148</v>
      </c>
      <c r="AF44" s="267">
        <v>65.171000000000006</v>
      </c>
      <c r="AG44" s="43">
        <v>6.3849117471296055E-2</v>
      </c>
      <c r="AH44" s="44">
        <v>5.6691292988524191</v>
      </c>
      <c r="AI44" s="272">
        <f>IF(ISERROR(U44+W44+X44-V44),"- ",(U44+W44+X44-V44))</f>
        <v>33407.656157078127</v>
      </c>
      <c r="AJ44" s="261">
        <v>10.758975919188968</v>
      </c>
      <c r="AK44" s="262">
        <v>33.329000000000001</v>
      </c>
      <c r="AN44" s="285"/>
      <c r="AO44" s="56"/>
      <c r="AP44" s="264"/>
    </row>
    <row r="45" spans="1:42" s="45" customFormat="1" ht="10.5" x14ac:dyDescent="0.15">
      <c r="A45" s="46"/>
      <c r="B45" s="29">
        <v>27</v>
      </c>
      <c r="C45" s="47"/>
      <c r="D45" s="49" t="s">
        <v>898</v>
      </c>
      <c r="E45" s="273"/>
      <c r="F45" s="51"/>
      <c r="G45" s="255" t="s">
        <v>407</v>
      </c>
      <c r="H45" s="267">
        <v>79675.704999999987</v>
      </c>
      <c r="I45" s="267">
        <v>11784.395309999994</v>
      </c>
      <c r="J45" s="267">
        <v>6715.3270530100999</v>
      </c>
      <c r="K45" s="267">
        <v>6715.3270530100999</v>
      </c>
      <c r="L45" s="267">
        <f>IF(ISERROR(K45/$H45*100),"- ",(K45/$H45*100))</f>
        <v>8.4283246103816722</v>
      </c>
      <c r="M45" s="267">
        <f>IF(ISERROR(I45/$H45*100),"- ",(I45/$H45*100))</f>
        <v>14.790449999783492</v>
      </c>
      <c r="N45" s="267">
        <v>103.04164510303815</v>
      </c>
      <c r="O45" s="267">
        <v>103.04164510303815</v>
      </c>
      <c r="P45" s="268">
        <f>IF(AND(O45&lt;0,O44&lt;0),"NA",IF(AND(O45&gt;0,O44&lt;0),"LP",IF(AND(O45&lt;0,O44&gt;0),"PL",((O45/O44-1)*100))))</f>
        <v>22.913170081762658</v>
      </c>
      <c r="Q45" s="267">
        <v>21.781615191685745</v>
      </c>
      <c r="R45" s="269">
        <v>17.943658378285718</v>
      </c>
      <c r="S45" s="267">
        <v>0</v>
      </c>
      <c r="T45" s="39">
        <f>IF(O45&lt;0,"- ",IF(ISERROR(($E43-S45)/O45),"- ",(($E43-S45)/O45)))</f>
        <v>4.6816022736983314</v>
      </c>
      <c r="U45" s="267">
        <v>-184.59674918129531</v>
      </c>
      <c r="V45" s="267">
        <v>42.01</v>
      </c>
      <c r="W45" s="267">
        <v>0</v>
      </c>
      <c r="X45" s="267">
        <v>31438.543946399997</v>
      </c>
      <c r="Y45" s="39">
        <f>IF(I45&lt;0,"- ",IF(ISERROR((U45+W45+X45-V45)/I45),"- ",(U45+W45+X45-V45)/I45))</f>
        <v>2.6485819913672533</v>
      </c>
      <c r="Z45" s="39">
        <f>IF(ISERROR(X45/H45),"- ",(X45/H45))</f>
        <v>0.39458130864860252</v>
      </c>
      <c r="AA45" s="267">
        <v>624.52186395416095</v>
      </c>
      <c r="AB45" s="270">
        <f>IF(AA45&lt;0,"- ",IF(ISERROR(($E43/AA45)),"- ",(($E43/AA45))))</f>
        <v>0.77243092330776664</v>
      </c>
      <c r="AC45" s="267">
        <v>2.5</v>
      </c>
      <c r="AD45" s="41">
        <f>IF(ISERROR(AC45/$E43*100),"- ",(AC45/$E43*100))</f>
        <v>0.51824212271973469</v>
      </c>
      <c r="AE45" s="271">
        <v>2.4262035000509599</v>
      </c>
      <c r="AF45" s="267">
        <v>65.171000000000006</v>
      </c>
      <c r="AG45" s="43">
        <v>-4.9325088397094855E-3</v>
      </c>
      <c r="AH45" s="44">
        <v>6.8260371111282234</v>
      </c>
      <c r="AI45" s="272">
        <f>IF(ISERROR(U45+W45+X45-V45),"- ",(U45+W45+X45-V45))</f>
        <v>31211.937197218704</v>
      </c>
      <c r="AJ45" s="261">
        <v>10.051841982484193</v>
      </c>
      <c r="AK45" s="262">
        <v>33.329000000000001</v>
      </c>
      <c r="AN45" s="285"/>
      <c r="AO45" s="56"/>
      <c r="AP45" s="264"/>
    </row>
    <row r="46" spans="1:42" s="45" customFormat="1" ht="10.5" x14ac:dyDescent="0.15">
      <c r="A46" s="46"/>
      <c r="B46" s="29">
        <v>28</v>
      </c>
      <c r="D46" s="47" t="s">
        <v>1121</v>
      </c>
      <c r="E46" s="273"/>
      <c r="F46" s="52"/>
      <c r="G46" s="255" t="s">
        <v>458</v>
      </c>
      <c r="H46" s="267">
        <v>89799.241399999999</v>
      </c>
      <c r="I46" s="267">
        <v>13799.355430800002</v>
      </c>
      <c r="J46" s="267">
        <v>8127.2979372331138</v>
      </c>
      <c r="K46" s="267">
        <v>8127.2979372331138</v>
      </c>
      <c r="L46" s="267">
        <f>IF(ISERROR(K46/$H46*100),"- ",(K46/$H46*100))</f>
        <v>9.0505195929562863</v>
      </c>
      <c r="M46" s="267">
        <f>IF(ISERROR(I46/$H46*100),"- ",(I46/$H46*100))</f>
        <v>15.366895327469884</v>
      </c>
      <c r="N46" s="267">
        <v>124.70727681381463</v>
      </c>
      <c r="O46" s="267">
        <v>124.70727681381463</v>
      </c>
      <c r="P46" s="268">
        <f>IF(AND(O46&lt;0,O45&lt;0),"NA",IF(AND(O46&gt;0,O45&lt;0),"LP",IF(AND(O46&lt;0,O45&gt;0),"PL",((O46/O45-1)*100))))</f>
        <v>21.026092595000389</v>
      </c>
      <c r="Q46" s="267">
        <v>24.893124506300772</v>
      </c>
      <c r="R46" s="269">
        <v>18.188832880977131</v>
      </c>
      <c r="S46" s="267">
        <v>0</v>
      </c>
      <c r="T46" s="39">
        <f>IF(O46&lt;0,"- ",IF(ISERROR(($E43-S46)/O46),"- ",(($E43-S46)/O46)))</f>
        <v>3.8682586319338297</v>
      </c>
      <c r="U46" s="267">
        <v>-4757.7985596198778</v>
      </c>
      <c r="V46" s="267">
        <v>42.01</v>
      </c>
      <c r="W46" s="267">
        <v>0</v>
      </c>
      <c r="X46" s="267">
        <v>31438.543946399997</v>
      </c>
      <c r="Y46" s="39">
        <f>IF(I46&lt;0,"- ",IF(ISERROR((U46+W46+X46-V46)/I46),"- ",(U46+W46+X46-V46)/I46))</f>
        <v>1.9304333104807758</v>
      </c>
      <c r="Z46" s="39">
        <f>IF(ISERROR(X46/H46),"- ",(X46/H46))</f>
        <v>0.35009810167950928</v>
      </c>
      <c r="AA46" s="267">
        <v>746.72914076797554</v>
      </c>
      <c r="AB46" s="270">
        <f>IF(AA46&lt;0,"- ",IF(ISERROR(($E43/AA46)),"- ",(($E43/AA46))))</f>
        <v>0.64601737586385666</v>
      </c>
      <c r="AC46" s="267">
        <v>2.5</v>
      </c>
      <c r="AD46" s="41">
        <f>IF(ISERROR(AC46/$E43*100),"- ",(AC46/$E43*100))</f>
        <v>0.51824212271973469</v>
      </c>
      <c r="AE46" s="271">
        <v>2.0046945646423247</v>
      </c>
      <c r="AF46" s="267">
        <v>65.171000000000006</v>
      </c>
      <c r="AG46" s="43">
        <v>-0.10647918108898718</v>
      </c>
      <c r="AH46" s="44">
        <v>7.6138913931849288</v>
      </c>
      <c r="AI46" s="272">
        <f>IF(ISERROR(U46+W46+X46-V46),"- ",(U46+W46+X46-V46))</f>
        <v>26638.735386780121</v>
      </c>
      <c r="AJ46" s="261">
        <v>8.3049382345002485</v>
      </c>
      <c r="AK46" s="262">
        <v>34.429000000000002</v>
      </c>
      <c r="AN46" s="285"/>
      <c r="AO46" s="56"/>
      <c r="AP46" s="264"/>
    </row>
    <row r="47" spans="1:42" s="45" customFormat="1" ht="10.35" customHeight="1" x14ac:dyDescent="0.15">
      <c r="A47" s="46"/>
      <c r="B47" s="46"/>
      <c r="E47" s="274"/>
      <c r="F47" s="76"/>
      <c r="G47" s="275"/>
      <c r="H47" s="56"/>
      <c r="I47" s="56"/>
      <c r="J47" s="56"/>
      <c r="K47" s="56"/>
      <c r="L47" s="56"/>
      <c r="M47" s="56"/>
      <c r="N47" s="57"/>
      <c r="O47" s="57"/>
      <c r="P47" s="286"/>
      <c r="Q47" s="57"/>
      <c r="R47" s="277"/>
      <c r="S47" s="278"/>
      <c r="T47" s="61"/>
      <c r="U47" s="61"/>
      <c r="V47" s="61"/>
      <c r="W47" s="61"/>
      <c r="X47" s="61"/>
      <c r="Y47" s="61"/>
      <c r="Z47" s="57"/>
      <c r="AA47" s="57"/>
      <c r="AB47" s="277"/>
      <c r="AC47" s="279"/>
      <c r="AD47" s="57"/>
      <c r="AE47" s="277"/>
      <c r="AF47" s="279"/>
      <c r="AG47" s="57"/>
      <c r="AH47" s="57"/>
      <c r="AI47" s="57"/>
      <c r="AJ47" s="287"/>
      <c r="AK47" s="288"/>
      <c r="AL47" s="282"/>
      <c r="AM47" s="282"/>
      <c r="AN47" s="282"/>
      <c r="AO47" s="282"/>
    </row>
    <row r="48" spans="1:42" s="45" customFormat="1" ht="10.5" x14ac:dyDescent="0.15">
      <c r="A48" s="46"/>
      <c r="B48" s="46"/>
      <c r="D48" s="84" t="s">
        <v>525</v>
      </c>
      <c r="E48" s="85"/>
      <c r="F48" s="86"/>
      <c r="G48" s="275"/>
      <c r="H48" s="88"/>
      <c r="I48" s="88"/>
      <c r="J48" s="88"/>
      <c r="K48" s="88"/>
      <c r="L48" s="88"/>
      <c r="M48" s="88"/>
      <c r="N48" s="89"/>
      <c r="O48" s="89"/>
      <c r="P48" s="90"/>
      <c r="Q48" s="89"/>
      <c r="R48" s="89"/>
      <c r="S48" s="75"/>
      <c r="T48" s="91"/>
      <c r="U48" s="91"/>
      <c r="V48" s="91"/>
      <c r="W48" s="91"/>
      <c r="X48" s="91"/>
      <c r="Y48" s="91"/>
      <c r="Z48" s="89"/>
      <c r="AA48" s="89"/>
      <c r="AB48" s="89"/>
      <c r="AC48" s="89"/>
      <c r="AD48" s="89"/>
      <c r="AE48" s="89"/>
      <c r="AF48" s="289"/>
      <c r="AG48" s="289"/>
      <c r="AH48" s="289"/>
      <c r="AI48" s="290"/>
      <c r="AJ48" s="290"/>
      <c r="AK48" s="290"/>
      <c r="AL48" s="282"/>
      <c r="AM48" s="282"/>
      <c r="AN48" s="282"/>
      <c r="AO48" s="282"/>
    </row>
    <row r="49" spans="1:41" s="45" customFormat="1" ht="10.35" customHeight="1" x14ac:dyDescent="0.15">
      <c r="A49" s="46"/>
      <c r="B49" s="46"/>
      <c r="D49" s="45" t="s">
        <v>36</v>
      </c>
      <c r="E49" s="92"/>
      <c r="F49" s="93" t="s">
        <v>41</v>
      </c>
      <c r="G49" s="94"/>
      <c r="H49" s="56"/>
      <c r="I49" s="56"/>
      <c r="J49" s="56"/>
      <c r="K49" s="56"/>
      <c r="L49" s="56"/>
      <c r="M49" s="56"/>
      <c r="N49" s="57"/>
      <c r="O49" s="57"/>
      <c r="P49" s="95"/>
      <c r="Q49" s="57"/>
      <c r="R49" s="57"/>
      <c r="S49" s="44"/>
      <c r="T49" s="61"/>
      <c r="U49" s="61"/>
      <c r="V49" s="61"/>
      <c r="W49" s="61"/>
      <c r="X49" s="61"/>
      <c r="Y49" s="61"/>
      <c r="Z49" s="57"/>
      <c r="AA49" s="57"/>
      <c r="AB49" s="57"/>
      <c r="AC49" s="57"/>
      <c r="AD49" s="57"/>
      <c r="AE49" s="57"/>
      <c r="AF49" s="57"/>
      <c r="AG49" s="57"/>
      <c r="AH49" s="57"/>
      <c r="AL49" s="282"/>
      <c r="AM49" s="282"/>
      <c r="AN49" s="282"/>
      <c r="AO49" s="282"/>
    </row>
    <row r="50" spans="1:41" s="97" customFormat="1" x14ac:dyDescent="0.2">
      <c r="A50" s="96"/>
      <c r="B50" s="96"/>
      <c r="E50" s="98"/>
      <c r="F50" s="99"/>
      <c r="G50" s="100"/>
      <c r="H50" s="101"/>
      <c r="I50" s="101"/>
      <c r="J50" s="101"/>
      <c r="K50" s="101"/>
      <c r="L50" s="101"/>
      <c r="M50" s="101"/>
      <c r="N50" s="102"/>
      <c r="O50" s="102"/>
      <c r="P50" s="103"/>
      <c r="Q50" s="102"/>
      <c r="R50" s="102"/>
      <c r="S50" s="104"/>
      <c r="T50" s="105"/>
      <c r="U50" s="105"/>
      <c r="V50" s="105"/>
      <c r="W50" s="105"/>
      <c r="X50" s="105"/>
      <c r="Y50" s="105"/>
      <c r="Z50" s="102"/>
      <c r="AA50" s="102"/>
      <c r="AB50" s="102"/>
      <c r="AC50" s="102"/>
      <c r="AD50" s="102"/>
      <c r="AE50" s="102"/>
      <c r="AF50" s="102"/>
      <c r="AG50" s="102"/>
      <c r="AH50" s="102"/>
      <c r="AL50" s="291"/>
      <c r="AM50" s="291"/>
      <c r="AN50" s="291"/>
      <c r="AO50" s="291"/>
    </row>
    <row r="51" spans="1:41" s="97" customFormat="1" x14ac:dyDescent="0.2">
      <c r="A51" s="96"/>
      <c r="B51" s="96"/>
      <c r="E51" s="98"/>
      <c r="F51" s="99"/>
      <c r="G51" s="100"/>
      <c r="H51" s="101"/>
      <c r="I51" s="101"/>
      <c r="J51" s="101"/>
      <c r="K51" s="101"/>
      <c r="L51" s="101"/>
      <c r="M51" s="101"/>
      <c r="N51" s="102"/>
      <c r="O51" s="102"/>
      <c r="P51" s="103"/>
      <c r="Q51" s="102"/>
      <c r="R51" s="102"/>
      <c r="S51" s="104"/>
      <c r="T51" s="105"/>
      <c r="U51" s="105"/>
      <c r="V51" s="105"/>
      <c r="W51" s="105"/>
      <c r="X51" s="105"/>
      <c r="Y51" s="105"/>
      <c r="Z51" s="102"/>
      <c r="AA51" s="102"/>
      <c r="AB51" s="102"/>
      <c r="AC51" s="102"/>
      <c r="AD51" s="102"/>
      <c r="AE51" s="102"/>
      <c r="AF51" s="102"/>
      <c r="AG51" s="102"/>
      <c r="AH51" s="102"/>
      <c r="AL51" s="291"/>
      <c r="AM51" s="291"/>
      <c r="AN51" s="291"/>
      <c r="AO51" s="291"/>
    </row>
    <row r="52" spans="1:41" s="97" customFormat="1" x14ac:dyDescent="0.2">
      <c r="A52" s="96"/>
      <c r="B52" s="96"/>
      <c r="E52" s="98"/>
      <c r="F52" s="99"/>
      <c r="G52" s="100"/>
      <c r="H52" s="101"/>
      <c r="I52" s="101"/>
      <c r="J52" s="101"/>
      <c r="K52" s="101"/>
      <c r="L52" s="101"/>
      <c r="M52" s="101"/>
      <c r="N52" s="102"/>
      <c r="O52" s="102"/>
      <c r="P52" s="103"/>
      <c r="Q52" s="102"/>
      <c r="R52" s="102"/>
      <c r="S52" s="104"/>
      <c r="T52" s="105"/>
      <c r="U52" s="105"/>
      <c r="V52" s="105"/>
      <c r="W52" s="105"/>
      <c r="X52" s="105"/>
      <c r="Y52" s="105"/>
      <c r="Z52" s="102"/>
      <c r="AA52" s="102"/>
      <c r="AB52" s="102"/>
      <c r="AC52" s="102"/>
      <c r="AD52" s="102"/>
      <c r="AE52" s="102"/>
      <c r="AF52" s="102"/>
      <c r="AG52" s="102"/>
      <c r="AH52" s="102"/>
      <c r="AL52" s="291"/>
      <c r="AM52" s="291"/>
      <c r="AN52" s="291"/>
      <c r="AO52" s="291"/>
    </row>
    <row r="53" spans="1:41" s="97" customFormat="1" x14ac:dyDescent="0.2">
      <c r="A53" s="96"/>
      <c r="B53" s="96"/>
      <c r="E53" s="98"/>
      <c r="F53" s="99"/>
      <c r="G53" s="100"/>
      <c r="H53" s="101"/>
      <c r="I53" s="101"/>
      <c r="J53" s="101"/>
      <c r="K53" s="101"/>
      <c r="L53" s="101"/>
      <c r="M53" s="101"/>
      <c r="N53" s="102"/>
      <c r="O53" s="102"/>
      <c r="P53" s="103"/>
      <c r="Q53" s="102"/>
      <c r="R53" s="102"/>
      <c r="S53" s="104"/>
      <c r="T53" s="105"/>
      <c r="U53" s="105"/>
      <c r="V53" s="105"/>
      <c r="W53" s="105"/>
      <c r="X53" s="105"/>
      <c r="Y53" s="105"/>
      <c r="Z53" s="102"/>
      <c r="AA53" s="102"/>
      <c r="AB53" s="102"/>
      <c r="AC53" s="102"/>
      <c r="AD53" s="102"/>
      <c r="AE53" s="102"/>
      <c r="AF53" s="102"/>
      <c r="AG53" s="102"/>
      <c r="AH53" s="102"/>
      <c r="AL53" s="291"/>
      <c r="AM53" s="291"/>
      <c r="AN53" s="291"/>
      <c r="AO53" s="291"/>
    </row>
    <row r="54" spans="1:41" s="97" customFormat="1" x14ac:dyDescent="0.2">
      <c r="A54" s="96"/>
      <c r="B54" s="96"/>
      <c r="E54" s="98"/>
      <c r="F54" s="99"/>
      <c r="G54" s="100"/>
      <c r="H54" s="101"/>
      <c r="I54" s="101"/>
      <c r="J54" s="101"/>
      <c r="K54" s="101"/>
      <c r="L54" s="101"/>
      <c r="M54" s="101"/>
      <c r="N54" s="102"/>
      <c r="O54" s="102"/>
      <c r="P54" s="103"/>
      <c r="Q54" s="102"/>
      <c r="R54" s="102"/>
      <c r="S54" s="104"/>
      <c r="T54" s="105"/>
      <c r="U54" s="105"/>
      <c r="V54" s="105"/>
      <c r="W54" s="105"/>
      <c r="X54" s="105"/>
      <c r="Y54" s="105"/>
      <c r="Z54" s="102"/>
      <c r="AA54" s="102"/>
      <c r="AB54" s="102"/>
      <c r="AC54" s="102"/>
      <c r="AD54" s="102"/>
      <c r="AE54" s="102"/>
      <c r="AF54" s="102"/>
      <c r="AG54" s="102"/>
      <c r="AH54" s="102"/>
      <c r="AL54" s="291"/>
      <c r="AM54" s="291"/>
      <c r="AN54" s="291"/>
      <c r="AO54" s="291"/>
    </row>
    <row r="55" spans="1:41" s="97" customFormat="1" x14ac:dyDescent="0.2">
      <c r="A55" s="96"/>
      <c r="B55" s="96"/>
      <c r="E55" s="98"/>
      <c r="F55" s="99"/>
      <c r="G55" s="100"/>
      <c r="H55" s="101"/>
      <c r="I55" s="101"/>
      <c r="J55" s="101"/>
      <c r="K55" s="101"/>
      <c r="L55" s="101"/>
      <c r="M55" s="101"/>
      <c r="N55" s="102"/>
      <c r="O55" s="102"/>
      <c r="P55" s="103"/>
      <c r="Q55" s="102"/>
      <c r="R55" s="102"/>
      <c r="S55" s="104"/>
      <c r="T55" s="105"/>
      <c r="U55" s="105"/>
      <c r="V55" s="105"/>
      <c r="W55" s="105"/>
      <c r="X55" s="105"/>
      <c r="Y55" s="105"/>
      <c r="Z55" s="102"/>
      <c r="AA55" s="102"/>
      <c r="AB55" s="102"/>
      <c r="AC55" s="102"/>
      <c r="AD55" s="102"/>
      <c r="AE55" s="102"/>
      <c r="AF55" s="102"/>
      <c r="AG55" s="102"/>
      <c r="AH55" s="102"/>
      <c r="AL55" s="291"/>
      <c r="AM55" s="291"/>
      <c r="AN55" s="291"/>
      <c r="AO55" s="291"/>
    </row>
    <row r="56" spans="1:41" s="97" customFormat="1" x14ac:dyDescent="0.2">
      <c r="A56" s="96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5"/>
      <c r="Z56" s="102"/>
      <c r="AA56" s="102"/>
      <c r="AB56" s="102"/>
      <c r="AC56" s="102"/>
      <c r="AD56" s="102"/>
      <c r="AE56" s="102"/>
      <c r="AF56" s="102"/>
      <c r="AG56" s="102"/>
      <c r="AH56" s="102"/>
      <c r="AL56" s="291"/>
      <c r="AM56" s="291"/>
      <c r="AN56" s="291"/>
      <c r="AO56" s="291"/>
    </row>
    <row r="57" spans="1:41" s="97" customFormat="1" x14ac:dyDescent="0.2">
      <c r="A57" s="96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5"/>
      <c r="Z57" s="102"/>
      <c r="AA57" s="102"/>
      <c r="AB57" s="102"/>
      <c r="AC57" s="102"/>
      <c r="AD57" s="102"/>
      <c r="AE57" s="102"/>
      <c r="AF57" s="102"/>
      <c r="AG57" s="102"/>
      <c r="AH57" s="102"/>
      <c r="AL57" s="291"/>
      <c r="AM57" s="291"/>
      <c r="AN57" s="291"/>
      <c r="AO57" s="291"/>
    </row>
    <row r="58" spans="1:41" s="97" customFormat="1" x14ac:dyDescent="0.2">
      <c r="A58" s="96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5"/>
      <c r="Z58" s="102"/>
      <c r="AA58" s="102"/>
      <c r="AB58" s="102"/>
      <c r="AC58" s="102"/>
      <c r="AD58" s="102"/>
      <c r="AE58" s="102"/>
      <c r="AF58" s="102"/>
      <c r="AG58" s="102"/>
      <c r="AH58" s="102"/>
      <c r="AL58" s="291"/>
      <c r="AM58" s="291"/>
      <c r="AN58" s="291"/>
      <c r="AO58" s="291"/>
    </row>
    <row r="59" spans="1:41" s="97" customFormat="1" x14ac:dyDescent="0.2">
      <c r="A59" s="96"/>
      <c r="B59" s="96"/>
      <c r="E59" s="98"/>
      <c r="F59" s="99"/>
      <c r="G59" s="100"/>
      <c r="H59" s="101"/>
      <c r="I59" s="101"/>
      <c r="J59" s="101"/>
      <c r="K59" s="101"/>
      <c r="L59" s="101"/>
      <c r="M59" s="101"/>
      <c r="N59" s="102"/>
      <c r="O59" s="102"/>
      <c r="P59" s="103"/>
      <c r="Q59" s="102"/>
      <c r="R59" s="102"/>
      <c r="S59" s="104"/>
      <c r="T59" s="105"/>
      <c r="U59" s="105"/>
      <c r="V59" s="105"/>
      <c r="W59" s="105"/>
      <c r="X59" s="105"/>
      <c r="Y59" s="105"/>
      <c r="Z59" s="102"/>
      <c r="AA59" s="102"/>
      <c r="AB59" s="102"/>
      <c r="AC59" s="102"/>
      <c r="AD59" s="102"/>
      <c r="AE59" s="102"/>
      <c r="AF59" s="102"/>
      <c r="AG59" s="102"/>
      <c r="AH59" s="102"/>
      <c r="AL59" s="291"/>
      <c r="AM59" s="291"/>
      <c r="AN59" s="291"/>
      <c r="AO59" s="291"/>
    </row>
    <row r="60" spans="1:41" s="97" customFormat="1" x14ac:dyDescent="0.2">
      <c r="A60" s="96"/>
      <c r="B60" s="96"/>
      <c r="E60" s="98"/>
      <c r="F60" s="99"/>
      <c r="G60" s="100"/>
      <c r="H60" s="101"/>
      <c r="I60" s="101"/>
      <c r="J60" s="101"/>
      <c r="K60" s="101"/>
      <c r="L60" s="101"/>
      <c r="M60" s="101"/>
      <c r="N60" s="102"/>
      <c r="O60" s="102"/>
      <c r="P60" s="103"/>
      <c r="Q60" s="102"/>
      <c r="R60" s="102"/>
      <c r="S60" s="104"/>
      <c r="T60" s="105"/>
      <c r="U60" s="105"/>
      <c r="V60" s="105"/>
      <c r="W60" s="105"/>
      <c r="X60" s="105"/>
      <c r="Y60" s="105"/>
      <c r="Z60" s="102"/>
      <c r="AA60" s="102"/>
      <c r="AB60" s="102"/>
      <c r="AC60" s="102"/>
      <c r="AD60" s="102"/>
      <c r="AE60" s="102"/>
      <c r="AF60" s="102"/>
      <c r="AG60" s="102"/>
      <c r="AH60" s="102"/>
      <c r="AL60" s="291"/>
      <c r="AM60" s="291"/>
      <c r="AN60" s="291"/>
      <c r="AO60" s="291"/>
    </row>
    <row r="61" spans="1:41" s="97" customFormat="1" x14ac:dyDescent="0.2">
      <c r="A61" s="96"/>
      <c r="B61" s="96"/>
      <c r="E61" s="98"/>
      <c r="F61" s="99"/>
      <c r="G61" s="100"/>
      <c r="H61" s="101"/>
      <c r="I61" s="101"/>
      <c r="J61" s="101"/>
      <c r="K61" s="101"/>
      <c r="L61" s="101"/>
      <c r="M61" s="101"/>
      <c r="N61" s="102"/>
      <c r="O61" s="102"/>
      <c r="P61" s="103"/>
      <c r="Q61" s="102"/>
      <c r="R61" s="102"/>
      <c r="S61" s="104"/>
      <c r="T61" s="105"/>
      <c r="U61" s="105"/>
      <c r="V61" s="105"/>
      <c r="W61" s="105"/>
      <c r="X61" s="105"/>
      <c r="Y61" s="105"/>
      <c r="Z61" s="102"/>
      <c r="AA61" s="102"/>
      <c r="AB61" s="102"/>
      <c r="AC61" s="102"/>
      <c r="AD61" s="102"/>
      <c r="AE61" s="102"/>
      <c r="AF61" s="102"/>
      <c r="AG61" s="102"/>
      <c r="AH61" s="102"/>
      <c r="AL61" s="291"/>
      <c r="AM61" s="291"/>
      <c r="AN61" s="291"/>
      <c r="AO61" s="291"/>
    </row>
    <row r="62" spans="1:41" s="97" customFormat="1" x14ac:dyDescent="0.2">
      <c r="A62" s="96"/>
      <c r="B62" s="96"/>
      <c r="E62" s="98"/>
      <c r="F62" s="99"/>
      <c r="G62" s="100"/>
      <c r="H62" s="101"/>
      <c r="I62" s="101"/>
      <c r="J62" s="101"/>
      <c r="K62" s="101"/>
      <c r="L62" s="101"/>
      <c r="M62" s="101"/>
      <c r="N62" s="102"/>
      <c r="O62" s="102"/>
      <c r="P62" s="103"/>
      <c r="Q62" s="102"/>
      <c r="R62" s="102"/>
      <c r="S62" s="104"/>
      <c r="T62" s="105"/>
      <c r="U62" s="105"/>
      <c r="V62" s="105"/>
      <c r="W62" s="105"/>
      <c r="X62" s="105"/>
      <c r="Y62" s="105"/>
      <c r="Z62" s="102"/>
      <c r="AA62" s="102"/>
      <c r="AB62" s="102"/>
      <c r="AC62" s="102"/>
      <c r="AD62" s="102"/>
      <c r="AE62" s="102"/>
      <c r="AF62" s="102"/>
      <c r="AG62" s="102"/>
      <c r="AH62" s="102"/>
      <c r="AL62" s="291"/>
      <c r="AM62" s="291"/>
      <c r="AN62" s="291"/>
      <c r="AO62" s="291"/>
    </row>
    <row r="63" spans="1:41" s="97" customFormat="1" x14ac:dyDescent="0.2">
      <c r="A63" s="96"/>
      <c r="B63" s="96"/>
      <c r="E63" s="98"/>
      <c r="F63" s="99"/>
      <c r="G63" s="100"/>
      <c r="H63" s="101"/>
      <c r="I63" s="101"/>
      <c r="J63" s="101"/>
      <c r="K63" s="101"/>
      <c r="L63" s="101"/>
      <c r="M63" s="101"/>
      <c r="N63" s="102"/>
      <c r="O63" s="102"/>
      <c r="P63" s="103"/>
      <c r="Q63" s="102"/>
      <c r="R63" s="102"/>
      <c r="S63" s="104"/>
      <c r="T63" s="105"/>
      <c r="U63" s="105"/>
      <c r="V63" s="105"/>
      <c r="W63" s="105"/>
      <c r="X63" s="105"/>
      <c r="Y63" s="105"/>
      <c r="Z63" s="102"/>
      <c r="AA63" s="102"/>
      <c r="AB63" s="102"/>
      <c r="AC63" s="102"/>
      <c r="AD63" s="102"/>
      <c r="AE63" s="102"/>
      <c r="AF63" s="102"/>
      <c r="AG63" s="102"/>
      <c r="AH63" s="102"/>
      <c r="AL63" s="291"/>
      <c r="AM63" s="291"/>
      <c r="AN63" s="291"/>
      <c r="AO63" s="291"/>
    </row>
    <row r="64" spans="1:41" s="97" customFormat="1" x14ac:dyDescent="0.2">
      <c r="A64" s="96"/>
      <c r="B64" s="96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2"/>
      <c r="P64" s="103"/>
      <c r="Q64" s="102"/>
      <c r="R64" s="102"/>
      <c r="S64" s="104"/>
      <c r="T64" s="105"/>
      <c r="U64" s="105"/>
      <c r="V64" s="105"/>
      <c r="W64" s="105"/>
      <c r="X64" s="105"/>
      <c r="Y64" s="105"/>
      <c r="Z64" s="102"/>
      <c r="AA64" s="102"/>
      <c r="AB64" s="102"/>
      <c r="AC64" s="102"/>
      <c r="AD64" s="102"/>
      <c r="AE64" s="102"/>
      <c r="AF64" s="102"/>
      <c r="AG64" s="102"/>
      <c r="AH64" s="102"/>
      <c r="AL64" s="291"/>
      <c r="AM64" s="291"/>
      <c r="AN64" s="291"/>
      <c r="AO64" s="291"/>
    </row>
    <row r="65" spans="1:41" s="97" customFormat="1" x14ac:dyDescent="0.2">
      <c r="A65" s="96"/>
      <c r="B65" s="96"/>
      <c r="E65" s="98"/>
      <c r="F65" s="99"/>
      <c r="G65" s="100"/>
      <c r="H65" s="101"/>
      <c r="I65" s="101"/>
      <c r="J65" s="101"/>
      <c r="K65" s="101"/>
      <c r="L65" s="101"/>
      <c r="M65" s="101"/>
      <c r="N65" s="102"/>
      <c r="O65" s="102"/>
      <c r="P65" s="103"/>
      <c r="Q65" s="102"/>
      <c r="R65" s="102"/>
      <c r="S65" s="104"/>
      <c r="T65" s="105"/>
      <c r="U65" s="105"/>
      <c r="V65" s="105"/>
      <c r="W65" s="105"/>
      <c r="X65" s="105"/>
      <c r="Y65" s="105"/>
      <c r="Z65" s="102"/>
      <c r="AA65" s="102"/>
      <c r="AB65" s="102"/>
      <c r="AC65" s="102"/>
      <c r="AD65" s="102"/>
      <c r="AE65" s="102"/>
      <c r="AF65" s="102"/>
      <c r="AG65" s="102"/>
      <c r="AH65" s="102"/>
      <c r="AL65" s="291"/>
      <c r="AM65" s="291"/>
      <c r="AN65" s="291"/>
      <c r="AO65" s="291"/>
    </row>
    <row r="66" spans="1:41" s="97" customFormat="1" x14ac:dyDescent="0.2">
      <c r="A66" s="96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5"/>
      <c r="Z66" s="102"/>
      <c r="AA66" s="102"/>
      <c r="AB66" s="102"/>
      <c r="AC66" s="102"/>
      <c r="AD66" s="102"/>
      <c r="AE66" s="102"/>
      <c r="AF66" s="102"/>
      <c r="AG66" s="102"/>
      <c r="AH66" s="102"/>
      <c r="AL66" s="291"/>
      <c r="AM66" s="291"/>
      <c r="AN66" s="291"/>
      <c r="AO66" s="291"/>
    </row>
    <row r="67" spans="1:41" s="97" customFormat="1" x14ac:dyDescent="0.2">
      <c r="A67" s="96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5"/>
      <c r="Z67" s="102"/>
      <c r="AA67" s="102"/>
      <c r="AB67" s="102"/>
      <c r="AC67" s="102"/>
      <c r="AD67" s="102"/>
      <c r="AE67" s="102"/>
      <c r="AF67" s="102"/>
      <c r="AG67" s="102"/>
      <c r="AH67" s="102"/>
      <c r="AL67" s="291"/>
      <c r="AM67" s="291"/>
      <c r="AN67" s="291"/>
      <c r="AO67" s="291"/>
    </row>
    <row r="68" spans="1:41" s="97" customFormat="1" x14ac:dyDescent="0.2">
      <c r="A68" s="96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5"/>
      <c r="Z68" s="102"/>
      <c r="AA68" s="102"/>
      <c r="AB68" s="102"/>
      <c r="AC68" s="102"/>
      <c r="AD68" s="102"/>
      <c r="AE68" s="102"/>
      <c r="AF68" s="102"/>
      <c r="AG68" s="102"/>
      <c r="AH68" s="102"/>
      <c r="AL68" s="291"/>
      <c r="AM68" s="291"/>
      <c r="AN68" s="291"/>
      <c r="AO68" s="291"/>
    </row>
    <row r="69" spans="1:41" s="97" customFormat="1" x14ac:dyDescent="0.2">
      <c r="A69" s="96"/>
      <c r="B69" s="96"/>
      <c r="E69" s="98"/>
      <c r="F69" s="99"/>
      <c r="G69" s="100"/>
      <c r="H69" s="101"/>
      <c r="I69" s="101"/>
      <c r="J69" s="101"/>
      <c r="K69" s="101"/>
      <c r="L69" s="101"/>
      <c r="M69" s="101"/>
      <c r="N69" s="102"/>
      <c r="O69" s="102"/>
      <c r="P69" s="103"/>
      <c r="Q69" s="102"/>
      <c r="R69" s="102"/>
      <c r="S69" s="104"/>
      <c r="T69" s="105"/>
      <c r="U69" s="105"/>
      <c r="V69" s="105"/>
      <c r="W69" s="105"/>
      <c r="X69" s="105"/>
      <c r="Y69" s="105"/>
      <c r="Z69" s="102"/>
      <c r="AA69" s="102"/>
      <c r="AB69" s="102"/>
      <c r="AC69" s="102"/>
      <c r="AD69" s="102"/>
      <c r="AE69" s="102"/>
      <c r="AF69" s="102"/>
      <c r="AG69" s="102"/>
      <c r="AH69" s="102"/>
      <c r="AL69" s="291"/>
      <c r="AM69" s="291"/>
      <c r="AN69" s="291"/>
      <c r="AO69" s="291"/>
    </row>
    <row r="70" spans="1:41" s="97" customFormat="1" x14ac:dyDescent="0.2">
      <c r="A70" s="96"/>
      <c r="B70" s="96"/>
      <c r="E70" s="98"/>
      <c r="F70" s="99"/>
      <c r="G70" s="100"/>
      <c r="H70" s="101"/>
      <c r="I70" s="101"/>
      <c r="J70" s="101"/>
      <c r="K70" s="101"/>
      <c r="L70" s="101"/>
      <c r="M70" s="101"/>
      <c r="N70" s="102"/>
      <c r="O70" s="102"/>
      <c r="P70" s="103"/>
      <c r="Q70" s="102"/>
      <c r="R70" s="102"/>
      <c r="S70" s="104"/>
      <c r="T70" s="105"/>
      <c r="U70" s="105"/>
      <c r="V70" s="105"/>
      <c r="W70" s="105"/>
      <c r="X70" s="105"/>
      <c r="Y70" s="105"/>
      <c r="Z70" s="102"/>
      <c r="AA70" s="102"/>
      <c r="AB70" s="102"/>
      <c r="AC70" s="102"/>
      <c r="AD70" s="102"/>
      <c r="AE70" s="102"/>
      <c r="AF70" s="102"/>
      <c r="AG70" s="102"/>
      <c r="AH70" s="102"/>
      <c r="AL70" s="291"/>
      <c r="AM70" s="291"/>
      <c r="AN70" s="291"/>
      <c r="AO70" s="291"/>
    </row>
    <row r="71" spans="1:41" s="97" customFormat="1" x14ac:dyDescent="0.2">
      <c r="A71" s="96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5"/>
      <c r="Z71" s="102"/>
      <c r="AA71" s="102"/>
      <c r="AB71" s="102"/>
      <c r="AC71" s="102"/>
      <c r="AD71" s="102"/>
      <c r="AE71" s="102"/>
      <c r="AF71" s="102"/>
      <c r="AG71" s="102"/>
      <c r="AH71" s="102"/>
      <c r="AL71" s="291"/>
      <c r="AM71" s="291"/>
      <c r="AN71" s="291"/>
      <c r="AO71" s="291"/>
    </row>
    <row r="72" spans="1:41" s="97" customFormat="1" x14ac:dyDescent="0.2">
      <c r="A72" s="96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5"/>
      <c r="Z72" s="102"/>
      <c r="AA72" s="102"/>
      <c r="AB72" s="102"/>
      <c r="AC72" s="102"/>
      <c r="AD72" s="102"/>
      <c r="AE72" s="102"/>
      <c r="AF72" s="102"/>
      <c r="AG72" s="102"/>
      <c r="AH72" s="102"/>
      <c r="AL72" s="291"/>
      <c r="AM72" s="291"/>
      <c r="AN72" s="291"/>
      <c r="AO72" s="291"/>
    </row>
    <row r="73" spans="1:41" s="97" customFormat="1" x14ac:dyDescent="0.2">
      <c r="A73" s="96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5"/>
      <c r="Z73" s="102"/>
      <c r="AA73" s="102"/>
      <c r="AB73" s="102"/>
      <c r="AC73" s="102"/>
      <c r="AD73" s="102"/>
      <c r="AE73" s="102"/>
      <c r="AF73" s="102"/>
      <c r="AG73" s="102"/>
      <c r="AH73" s="102"/>
      <c r="AL73" s="291"/>
      <c r="AM73" s="291"/>
      <c r="AN73" s="291"/>
      <c r="AO73" s="291"/>
    </row>
    <row r="74" spans="1:41" s="97" customFormat="1" x14ac:dyDescent="0.2">
      <c r="A74" s="96"/>
      <c r="B74" s="96"/>
      <c r="E74" s="98"/>
      <c r="F74" s="99"/>
      <c r="G74" s="100"/>
      <c r="H74" s="101"/>
      <c r="I74" s="101"/>
      <c r="J74" s="101"/>
      <c r="K74" s="101"/>
      <c r="L74" s="101"/>
      <c r="M74" s="101"/>
      <c r="N74" s="102"/>
      <c r="O74" s="102"/>
      <c r="P74" s="103"/>
      <c r="Q74" s="102"/>
      <c r="R74" s="102"/>
      <c r="S74" s="104"/>
      <c r="T74" s="105"/>
      <c r="U74" s="105"/>
      <c r="V74" s="105"/>
      <c r="W74" s="105"/>
      <c r="X74" s="105"/>
      <c r="Y74" s="105"/>
      <c r="Z74" s="102"/>
      <c r="AA74" s="102"/>
      <c r="AB74" s="102"/>
      <c r="AC74" s="102"/>
      <c r="AD74" s="102"/>
      <c r="AE74" s="102"/>
      <c r="AF74" s="102"/>
      <c r="AG74" s="102"/>
      <c r="AH74" s="102"/>
      <c r="AL74" s="291"/>
      <c r="AM74" s="291"/>
      <c r="AN74" s="291"/>
      <c r="AO74" s="291"/>
    </row>
    <row r="75" spans="1:41" s="97" customFormat="1" x14ac:dyDescent="0.2">
      <c r="A75" s="96"/>
      <c r="B75" s="96"/>
      <c r="E75" s="98"/>
      <c r="F75" s="99"/>
      <c r="G75" s="100"/>
      <c r="H75" s="101"/>
      <c r="I75" s="101"/>
      <c r="J75" s="101"/>
      <c r="K75" s="101"/>
      <c r="L75" s="101"/>
      <c r="M75" s="101"/>
      <c r="N75" s="102"/>
      <c r="O75" s="102"/>
      <c r="P75" s="103"/>
      <c r="Q75" s="102"/>
      <c r="R75" s="102"/>
      <c r="S75" s="104"/>
      <c r="T75" s="105"/>
      <c r="U75" s="105"/>
      <c r="V75" s="105"/>
      <c r="W75" s="105"/>
      <c r="X75" s="105"/>
      <c r="Y75" s="105"/>
      <c r="Z75" s="102"/>
      <c r="AA75" s="102"/>
      <c r="AB75" s="102"/>
      <c r="AC75" s="102"/>
      <c r="AD75" s="102"/>
      <c r="AE75" s="102"/>
      <c r="AF75" s="102"/>
      <c r="AG75" s="102"/>
      <c r="AH75" s="102"/>
      <c r="AL75" s="291"/>
      <c r="AM75" s="291"/>
      <c r="AN75" s="291"/>
      <c r="AO75" s="291"/>
    </row>
    <row r="76" spans="1:41" s="97" customFormat="1" x14ac:dyDescent="0.2">
      <c r="A76" s="96"/>
      <c r="B76" s="96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2"/>
      <c r="P76" s="103"/>
      <c r="Q76" s="102"/>
      <c r="R76" s="102"/>
      <c r="S76" s="104"/>
      <c r="T76" s="105"/>
      <c r="U76" s="105"/>
      <c r="V76" s="105"/>
      <c r="W76" s="105"/>
      <c r="X76" s="105"/>
      <c r="Y76" s="105"/>
      <c r="Z76" s="102"/>
      <c r="AA76" s="102"/>
      <c r="AB76" s="102"/>
      <c r="AC76" s="102"/>
      <c r="AD76" s="102"/>
      <c r="AE76" s="102"/>
      <c r="AF76" s="102"/>
      <c r="AG76" s="102"/>
      <c r="AH76" s="102"/>
      <c r="AL76" s="291"/>
      <c r="AM76" s="291"/>
      <c r="AN76" s="291"/>
      <c r="AO76" s="291"/>
    </row>
    <row r="77" spans="1:41" s="97" customFormat="1" x14ac:dyDescent="0.2">
      <c r="A77" s="96"/>
      <c r="B77" s="96"/>
      <c r="E77" s="98"/>
      <c r="F77" s="99"/>
      <c r="G77" s="100"/>
      <c r="H77" s="101"/>
      <c r="I77" s="101"/>
      <c r="J77" s="101"/>
      <c r="K77" s="101"/>
      <c r="L77" s="101"/>
      <c r="M77" s="101"/>
      <c r="N77" s="102"/>
      <c r="O77" s="102"/>
      <c r="P77" s="103"/>
      <c r="Q77" s="102"/>
      <c r="R77" s="102"/>
      <c r="S77" s="104"/>
      <c r="T77" s="105"/>
      <c r="U77" s="105"/>
      <c r="V77" s="105"/>
      <c r="W77" s="105"/>
      <c r="X77" s="105"/>
      <c r="Y77" s="105"/>
      <c r="Z77" s="102"/>
      <c r="AA77" s="102"/>
      <c r="AB77" s="102"/>
      <c r="AC77" s="102"/>
      <c r="AD77" s="102"/>
      <c r="AE77" s="102"/>
      <c r="AF77" s="102"/>
      <c r="AG77" s="102"/>
      <c r="AH77" s="102"/>
      <c r="AL77" s="291"/>
      <c r="AM77" s="291"/>
      <c r="AN77" s="291"/>
      <c r="AO77" s="291"/>
    </row>
    <row r="78" spans="1:41" s="97" customFormat="1" x14ac:dyDescent="0.2">
      <c r="A78" s="96"/>
      <c r="B78" s="96"/>
      <c r="E78" s="98"/>
      <c r="F78" s="99"/>
      <c r="G78" s="100"/>
      <c r="H78" s="101"/>
      <c r="I78" s="101"/>
      <c r="J78" s="101"/>
      <c r="K78" s="101"/>
      <c r="L78" s="101"/>
      <c r="M78" s="101"/>
      <c r="N78" s="102"/>
      <c r="O78" s="102"/>
      <c r="P78" s="103"/>
      <c r="Q78" s="102"/>
      <c r="R78" s="102"/>
      <c r="S78" s="104"/>
      <c r="T78" s="105"/>
      <c r="U78" s="105"/>
      <c r="V78" s="105"/>
      <c r="W78" s="105"/>
      <c r="X78" s="105"/>
      <c r="Y78" s="105"/>
      <c r="Z78" s="102"/>
      <c r="AA78" s="102"/>
      <c r="AB78" s="102"/>
      <c r="AC78" s="102"/>
      <c r="AD78" s="102"/>
      <c r="AE78" s="102"/>
      <c r="AF78" s="102"/>
      <c r="AG78" s="102"/>
      <c r="AH78" s="102"/>
      <c r="AL78" s="291"/>
      <c r="AM78" s="291"/>
      <c r="AN78" s="291"/>
      <c r="AO78" s="291"/>
    </row>
    <row r="79" spans="1:41" s="97" customFormat="1" x14ac:dyDescent="0.2">
      <c r="A79" s="96"/>
      <c r="B79" s="96"/>
      <c r="E79" s="98"/>
      <c r="F79" s="99"/>
      <c r="G79" s="100"/>
      <c r="H79" s="101"/>
      <c r="I79" s="101"/>
      <c r="J79" s="101"/>
      <c r="K79" s="101"/>
      <c r="L79" s="101"/>
      <c r="M79" s="101"/>
      <c r="N79" s="102"/>
      <c r="O79" s="102"/>
      <c r="P79" s="103"/>
      <c r="Q79" s="102"/>
      <c r="R79" s="102"/>
      <c r="S79" s="104"/>
      <c r="T79" s="105"/>
      <c r="U79" s="105"/>
      <c r="V79" s="105"/>
      <c r="W79" s="105"/>
      <c r="X79" s="105"/>
      <c r="Y79" s="105"/>
      <c r="Z79" s="102"/>
      <c r="AA79" s="102"/>
      <c r="AB79" s="102"/>
      <c r="AC79" s="102"/>
      <c r="AD79" s="102"/>
      <c r="AE79" s="102"/>
      <c r="AF79" s="102"/>
      <c r="AG79" s="102"/>
      <c r="AH79" s="102"/>
      <c r="AL79" s="291"/>
      <c r="AM79" s="291"/>
      <c r="AN79" s="291"/>
      <c r="AO79" s="291"/>
    </row>
    <row r="80" spans="1:41" s="97" customFormat="1" x14ac:dyDescent="0.2">
      <c r="A80" s="96"/>
      <c r="B80" s="96"/>
      <c r="E80" s="98"/>
      <c r="F80" s="99"/>
      <c r="G80" s="100"/>
      <c r="H80" s="101"/>
      <c r="I80" s="101"/>
      <c r="J80" s="101"/>
      <c r="K80" s="101"/>
      <c r="L80" s="101"/>
      <c r="M80" s="101"/>
      <c r="N80" s="102"/>
      <c r="O80" s="102"/>
      <c r="P80" s="103"/>
      <c r="Q80" s="102"/>
      <c r="R80" s="102"/>
      <c r="S80" s="104"/>
      <c r="T80" s="105"/>
      <c r="U80" s="105"/>
      <c r="V80" s="105"/>
      <c r="W80" s="105"/>
      <c r="X80" s="105"/>
      <c r="Y80" s="105"/>
      <c r="Z80" s="102"/>
      <c r="AA80" s="102"/>
      <c r="AB80" s="102"/>
      <c r="AC80" s="102"/>
      <c r="AD80" s="102"/>
      <c r="AE80" s="102"/>
      <c r="AF80" s="102"/>
      <c r="AG80" s="102"/>
      <c r="AH80" s="102"/>
      <c r="AL80" s="291"/>
      <c r="AM80" s="291"/>
      <c r="AN80" s="291"/>
      <c r="AO80" s="291"/>
    </row>
    <row r="81" spans="1:41" s="97" customFormat="1" x14ac:dyDescent="0.2">
      <c r="A81" s="9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5"/>
      <c r="Z81" s="102"/>
      <c r="AA81" s="102"/>
      <c r="AB81" s="102"/>
      <c r="AC81" s="102"/>
      <c r="AD81" s="102"/>
      <c r="AE81" s="102"/>
      <c r="AF81" s="102"/>
      <c r="AG81" s="102"/>
      <c r="AH81" s="102"/>
      <c r="AL81" s="291"/>
      <c r="AM81" s="291"/>
      <c r="AN81" s="291"/>
      <c r="AO81" s="291"/>
    </row>
    <row r="82" spans="1:41" s="97" customFormat="1" x14ac:dyDescent="0.2">
      <c r="A82" s="9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5"/>
      <c r="Z82" s="102"/>
      <c r="AA82" s="102"/>
      <c r="AB82" s="102"/>
      <c r="AC82" s="102"/>
      <c r="AD82" s="102"/>
      <c r="AE82" s="102"/>
      <c r="AF82" s="102"/>
      <c r="AG82" s="102"/>
      <c r="AH82" s="102"/>
      <c r="AL82" s="291"/>
      <c r="AM82" s="291"/>
      <c r="AN82" s="291"/>
      <c r="AO82" s="291"/>
    </row>
    <row r="83" spans="1:41" s="97" customFormat="1" x14ac:dyDescent="0.2">
      <c r="A83" s="9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5"/>
      <c r="Z83" s="102"/>
      <c r="AA83" s="102"/>
      <c r="AB83" s="102"/>
      <c r="AC83" s="102"/>
      <c r="AD83" s="102"/>
      <c r="AE83" s="102"/>
      <c r="AF83" s="102"/>
      <c r="AG83" s="102"/>
      <c r="AH83" s="102"/>
      <c r="AL83" s="291"/>
      <c r="AM83" s="291"/>
      <c r="AN83" s="291"/>
      <c r="AO83" s="291"/>
    </row>
    <row r="84" spans="1:41" s="97" customFormat="1" x14ac:dyDescent="0.2">
      <c r="A84" s="96"/>
      <c r="B84" s="96"/>
      <c r="E84" s="98"/>
      <c r="F84" s="99"/>
      <c r="G84" s="100"/>
      <c r="H84" s="101"/>
      <c r="I84" s="101"/>
      <c r="J84" s="101"/>
      <c r="K84" s="101"/>
      <c r="L84" s="101"/>
      <c r="M84" s="101"/>
      <c r="N84" s="102"/>
      <c r="O84" s="102"/>
      <c r="P84" s="103"/>
      <c r="Q84" s="102"/>
      <c r="R84" s="102"/>
      <c r="S84" s="104"/>
      <c r="T84" s="105"/>
      <c r="U84" s="105"/>
      <c r="V84" s="105"/>
      <c r="W84" s="105"/>
      <c r="X84" s="105"/>
      <c r="Y84" s="105"/>
      <c r="Z84" s="102"/>
      <c r="AA84" s="102"/>
      <c r="AB84" s="102"/>
      <c r="AC84" s="102"/>
      <c r="AD84" s="102"/>
      <c r="AE84" s="102"/>
      <c r="AF84" s="102"/>
      <c r="AG84" s="102"/>
      <c r="AH84" s="102"/>
      <c r="AL84" s="291"/>
      <c r="AM84" s="291"/>
      <c r="AN84" s="291"/>
      <c r="AO84" s="291"/>
    </row>
    <row r="85" spans="1:41" s="97" customFormat="1" x14ac:dyDescent="0.2">
      <c r="A85" s="96"/>
      <c r="B85" s="96"/>
      <c r="E85" s="98"/>
      <c r="F85" s="99"/>
      <c r="G85" s="100"/>
      <c r="H85" s="101"/>
      <c r="I85" s="101"/>
      <c r="J85" s="101"/>
      <c r="K85" s="101"/>
      <c r="L85" s="101"/>
      <c r="M85" s="101"/>
      <c r="N85" s="102"/>
      <c r="O85" s="102"/>
      <c r="P85" s="103"/>
      <c r="Q85" s="102"/>
      <c r="R85" s="102"/>
      <c r="S85" s="104"/>
      <c r="T85" s="105"/>
      <c r="U85" s="105"/>
      <c r="V85" s="105"/>
      <c r="W85" s="105"/>
      <c r="X85" s="105"/>
      <c r="Y85" s="105"/>
      <c r="Z85" s="102"/>
      <c r="AA85" s="102"/>
      <c r="AB85" s="102"/>
      <c r="AC85" s="102"/>
      <c r="AD85" s="102"/>
      <c r="AE85" s="102"/>
      <c r="AF85" s="102"/>
      <c r="AG85" s="102"/>
      <c r="AH85" s="102"/>
      <c r="AL85" s="291"/>
      <c r="AM85" s="291"/>
      <c r="AN85" s="291"/>
      <c r="AO85" s="291"/>
    </row>
    <row r="86" spans="1:41" s="97" customFormat="1" x14ac:dyDescent="0.2">
      <c r="A86" s="96"/>
      <c r="B86" s="96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2"/>
      <c r="P86" s="103"/>
      <c r="Q86" s="102"/>
      <c r="R86" s="102"/>
      <c r="S86" s="104"/>
      <c r="T86" s="105"/>
      <c r="U86" s="105"/>
      <c r="V86" s="105"/>
      <c r="W86" s="105"/>
      <c r="X86" s="105"/>
      <c r="Y86" s="105"/>
      <c r="Z86" s="102"/>
      <c r="AA86" s="102"/>
      <c r="AB86" s="102"/>
      <c r="AC86" s="102"/>
      <c r="AD86" s="102"/>
      <c r="AE86" s="102"/>
      <c r="AF86" s="102"/>
      <c r="AG86" s="102"/>
      <c r="AH86" s="102"/>
      <c r="AL86" s="291"/>
      <c r="AM86" s="291"/>
      <c r="AN86" s="291"/>
      <c r="AO86" s="291"/>
    </row>
    <row r="87" spans="1:41" s="97" customFormat="1" x14ac:dyDescent="0.2">
      <c r="A87" s="96"/>
      <c r="B87" s="96"/>
      <c r="E87" s="98"/>
      <c r="F87" s="99"/>
      <c r="G87" s="100"/>
      <c r="H87" s="101"/>
      <c r="I87" s="101"/>
      <c r="J87" s="101"/>
      <c r="K87" s="101"/>
      <c r="L87" s="101"/>
      <c r="M87" s="101"/>
      <c r="N87" s="102"/>
      <c r="O87" s="102"/>
      <c r="P87" s="103"/>
      <c r="Q87" s="102"/>
      <c r="R87" s="102"/>
      <c r="S87" s="104"/>
      <c r="T87" s="105"/>
      <c r="U87" s="105"/>
      <c r="V87" s="105"/>
      <c r="W87" s="105"/>
      <c r="X87" s="105"/>
      <c r="Y87" s="105"/>
      <c r="Z87" s="102"/>
      <c r="AA87" s="102"/>
      <c r="AB87" s="102"/>
      <c r="AC87" s="102"/>
      <c r="AD87" s="102"/>
      <c r="AE87" s="102"/>
      <c r="AF87" s="102"/>
      <c r="AG87" s="102"/>
      <c r="AH87" s="102"/>
      <c r="AL87" s="291"/>
      <c r="AM87" s="291"/>
      <c r="AN87" s="291"/>
      <c r="AO87" s="291"/>
    </row>
    <row r="88" spans="1:41" s="97" customFormat="1" x14ac:dyDescent="0.2">
      <c r="A88" s="96"/>
      <c r="B88" s="96"/>
      <c r="E88" s="98"/>
      <c r="F88" s="99"/>
      <c r="G88" s="100"/>
      <c r="H88" s="101"/>
      <c r="I88" s="101"/>
      <c r="J88" s="101"/>
      <c r="K88" s="101"/>
      <c r="L88" s="101"/>
      <c r="M88" s="101"/>
      <c r="N88" s="102"/>
      <c r="O88" s="102"/>
      <c r="P88" s="103"/>
      <c r="Q88" s="102"/>
      <c r="R88" s="102"/>
      <c r="S88" s="104"/>
      <c r="T88" s="105"/>
      <c r="U88" s="105"/>
      <c r="V88" s="105"/>
      <c r="W88" s="105"/>
      <c r="X88" s="105"/>
      <c r="Y88" s="105"/>
      <c r="Z88" s="102"/>
      <c r="AA88" s="102"/>
      <c r="AB88" s="102"/>
      <c r="AC88" s="102"/>
      <c r="AD88" s="102"/>
      <c r="AE88" s="102"/>
      <c r="AF88" s="102"/>
      <c r="AG88" s="102"/>
      <c r="AH88" s="102"/>
      <c r="AL88" s="291"/>
      <c r="AM88" s="291"/>
      <c r="AN88" s="291"/>
      <c r="AO88" s="291"/>
    </row>
    <row r="89" spans="1:41" s="97" customFormat="1" x14ac:dyDescent="0.2">
      <c r="A89" s="96"/>
      <c r="B89" s="96"/>
      <c r="E89" s="98"/>
      <c r="F89" s="99"/>
      <c r="G89" s="100"/>
      <c r="H89" s="101"/>
      <c r="I89" s="101"/>
      <c r="J89" s="101"/>
      <c r="K89" s="101"/>
      <c r="L89" s="101"/>
      <c r="M89" s="101"/>
      <c r="N89" s="102"/>
      <c r="O89" s="102"/>
      <c r="P89" s="103"/>
      <c r="Q89" s="102"/>
      <c r="R89" s="102"/>
      <c r="S89" s="104"/>
      <c r="T89" s="105"/>
      <c r="U89" s="105"/>
      <c r="V89" s="105"/>
      <c r="W89" s="105"/>
      <c r="X89" s="105"/>
      <c r="Y89" s="105"/>
      <c r="Z89" s="102"/>
      <c r="AA89" s="102"/>
      <c r="AB89" s="102"/>
      <c r="AC89" s="102"/>
      <c r="AD89" s="102"/>
      <c r="AE89" s="102"/>
      <c r="AF89" s="102"/>
      <c r="AG89" s="102"/>
      <c r="AH89" s="102"/>
      <c r="AL89" s="291"/>
      <c r="AM89" s="291"/>
      <c r="AN89" s="291"/>
      <c r="AO89" s="291"/>
    </row>
    <row r="90" spans="1:41" s="97" customFormat="1" x14ac:dyDescent="0.2">
      <c r="A90" s="96"/>
      <c r="B90" s="96"/>
      <c r="E90" s="98"/>
      <c r="F90" s="99"/>
      <c r="G90" s="100"/>
      <c r="H90" s="101"/>
      <c r="I90" s="101"/>
      <c r="J90" s="101"/>
      <c r="K90" s="101"/>
      <c r="L90" s="101"/>
      <c r="M90" s="101"/>
      <c r="N90" s="102"/>
      <c r="O90" s="102"/>
      <c r="P90" s="103"/>
      <c r="Q90" s="102"/>
      <c r="R90" s="102"/>
      <c r="S90" s="104"/>
      <c r="T90" s="105"/>
      <c r="U90" s="105"/>
      <c r="V90" s="105"/>
      <c r="W90" s="105"/>
      <c r="X90" s="105"/>
      <c r="Y90" s="105"/>
      <c r="Z90" s="102"/>
      <c r="AA90" s="102"/>
      <c r="AB90" s="102"/>
      <c r="AC90" s="102"/>
      <c r="AD90" s="102"/>
      <c r="AE90" s="102"/>
      <c r="AF90" s="102"/>
      <c r="AG90" s="102"/>
      <c r="AH90" s="102"/>
      <c r="AL90" s="291"/>
      <c r="AM90" s="291"/>
      <c r="AN90" s="291"/>
      <c r="AO90" s="291"/>
    </row>
    <row r="91" spans="1:41" s="97" customFormat="1" x14ac:dyDescent="0.2">
      <c r="A91" s="96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5"/>
      <c r="Z91" s="102"/>
      <c r="AA91" s="102"/>
      <c r="AB91" s="102"/>
      <c r="AC91" s="102"/>
      <c r="AD91" s="102"/>
      <c r="AE91" s="102"/>
      <c r="AF91" s="102"/>
      <c r="AG91" s="102"/>
      <c r="AH91" s="102"/>
      <c r="AL91" s="291"/>
      <c r="AM91" s="291"/>
      <c r="AN91" s="291"/>
      <c r="AO91" s="291"/>
    </row>
    <row r="92" spans="1:41" s="97" customFormat="1" x14ac:dyDescent="0.2">
      <c r="A92" s="96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5"/>
      <c r="Z92" s="102"/>
      <c r="AA92" s="102"/>
      <c r="AB92" s="102"/>
      <c r="AC92" s="102"/>
      <c r="AD92" s="102"/>
      <c r="AE92" s="102"/>
      <c r="AF92" s="102"/>
      <c r="AG92" s="102"/>
      <c r="AH92" s="102"/>
      <c r="AL92" s="291"/>
      <c r="AM92" s="291"/>
      <c r="AN92" s="291"/>
      <c r="AO92" s="291"/>
    </row>
    <row r="93" spans="1:41" s="97" customFormat="1" x14ac:dyDescent="0.2">
      <c r="A93" s="96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5"/>
      <c r="Z93" s="102"/>
      <c r="AA93" s="102"/>
      <c r="AB93" s="102"/>
      <c r="AC93" s="102"/>
      <c r="AD93" s="102"/>
      <c r="AE93" s="102"/>
      <c r="AF93" s="102"/>
      <c r="AG93" s="102"/>
      <c r="AH93" s="102"/>
      <c r="AL93" s="291"/>
      <c r="AM93" s="291"/>
      <c r="AN93" s="291"/>
      <c r="AO93" s="291"/>
    </row>
    <row r="94" spans="1:41" s="97" customFormat="1" x14ac:dyDescent="0.2">
      <c r="A94" s="96"/>
      <c r="B94" s="96"/>
      <c r="E94" s="98"/>
      <c r="F94" s="99"/>
      <c r="G94" s="100"/>
      <c r="H94" s="101"/>
      <c r="I94" s="101"/>
      <c r="J94" s="101"/>
      <c r="K94" s="101"/>
      <c r="L94" s="101"/>
      <c r="M94" s="101"/>
      <c r="N94" s="102"/>
      <c r="O94" s="102"/>
      <c r="P94" s="103"/>
      <c r="Q94" s="102"/>
      <c r="R94" s="102"/>
      <c r="S94" s="104"/>
      <c r="T94" s="105"/>
      <c r="U94" s="105"/>
      <c r="V94" s="105"/>
      <c r="W94" s="105"/>
      <c r="X94" s="105"/>
      <c r="Y94" s="105"/>
      <c r="Z94" s="102"/>
      <c r="AA94" s="102"/>
      <c r="AB94" s="102"/>
      <c r="AC94" s="102"/>
      <c r="AD94" s="102"/>
      <c r="AE94" s="102"/>
      <c r="AF94" s="102"/>
      <c r="AG94" s="102"/>
      <c r="AH94" s="102"/>
      <c r="AL94" s="291"/>
      <c r="AM94" s="291"/>
      <c r="AN94" s="291"/>
      <c r="AO94" s="291"/>
    </row>
    <row r="95" spans="1:41" s="97" customFormat="1" x14ac:dyDescent="0.2">
      <c r="A95" s="96"/>
      <c r="B95" s="96"/>
      <c r="E95" s="98"/>
      <c r="F95" s="99"/>
      <c r="G95" s="100"/>
      <c r="H95" s="101"/>
      <c r="I95" s="101"/>
      <c r="J95" s="101"/>
      <c r="K95" s="101"/>
      <c r="L95" s="101"/>
      <c r="M95" s="101"/>
      <c r="N95" s="102"/>
      <c r="O95" s="102"/>
      <c r="P95" s="103"/>
      <c r="Q95" s="102"/>
      <c r="R95" s="102"/>
      <c r="S95" s="104"/>
      <c r="T95" s="105"/>
      <c r="U95" s="105"/>
      <c r="V95" s="105"/>
      <c r="W95" s="105"/>
      <c r="X95" s="105"/>
      <c r="Y95" s="105"/>
      <c r="Z95" s="102"/>
      <c r="AA95" s="102"/>
      <c r="AB95" s="102"/>
      <c r="AC95" s="102"/>
      <c r="AD95" s="102"/>
      <c r="AE95" s="102"/>
      <c r="AF95" s="102"/>
      <c r="AG95" s="102"/>
      <c r="AH95" s="102"/>
      <c r="AL95" s="291"/>
      <c r="AM95" s="291"/>
      <c r="AN95" s="291"/>
      <c r="AO95" s="291"/>
    </row>
    <row r="96" spans="1:41" s="97" customFormat="1" x14ac:dyDescent="0.2">
      <c r="A96" s="96"/>
      <c r="B96" s="96"/>
      <c r="E96" s="98"/>
      <c r="F96" s="99"/>
      <c r="G96" s="100"/>
      <c r="H96" s="101"/>
      <c r="I96" s="101"/>
      <c r="J96" s="101"/>
      <c r="K96" s="101"/>
      <c r="L96" s="101"/>
      <c r="M96" s="101"/>
      <c r="N96" s="102"/>
      <c r="O96" s="102"/>
      <c r="P96" s="103"/>
      <c r="Q96" s="102"/>
      <c r="R96" s="102"/>
      <c r="S96" s="104"/>
      <c r="T96" s="105"/>
      <c r="U96" s="105"/>
      <c r="V96" s="105"/>
      <c r="W96" s="105"/>
      <c r="X96" s="105"/>
      <c r="Y96" s="105"/>
      <c r="Z96" s="102"/>
      <c r="AA96" s="102"/>
      <c r="AB96" s="102"/>
      <c r="AC96" s="102"/>
      <c r="AD96" s="102"/>
      <c r="AE96" s="102"/>
      <c r="AF96" s="102"/>
      <c r="AG96" s="102"/>
      <c r="AH96" s="102"/>
      <c r="AL96" s="291"/>
      <c r="AM96" s="291"/>
      <c r="AN96" s="291"/>
      <c r="AO96" s="291"/>
    </row>
    <row r="97" spans="1:41" s="97" customFormat="1" x14ac:dyDescent="0.2">
      <c r="A97" s="96"/>
      <c r="B97" s="96"/>
      <c r="E97" s="98"/>
      <c r="F97" s="99"/>
      <c r="G97" s="100"/>
      <c r="H97" s="101"/>
      <c r="I97" s="101"/>
      <c r="J97" s="101"/>
      <c r="K97" s="101"/>
      <c r="L97" s="101"/>
      <c r="M97" s="101"/>
      <c r="N97" s="102"/>
      <c r="O97" s="102"/>
      <c r="P97" s="103"/>
      <c r="Q97" s="102"/>
      <c r="R97" s="102"/>
      <c r="S97" s="104"/>
      <c r="T97" s="105"/>
      <c r="U97" s="105"/>
      <c r="V97" s="105"/>
      <c r="W97" s="105"/>
      <c r="X97" s="105"/>
      <c r="Y97" s="105"/>
      <c r="Z97" s="102"/>
      <c r="AA97" s="102"/>
      <c r="AB97" s="102"/>
      <c r="AC97" s="102"/>
      <c r="AD97" s="102"/>
      <c r="AE97" s="102"/>
      <c r="AF97" s="102"/>
      <c r="AG97" s="102"/>
      <c r="AH97" s="102"/>
      <c r="AL97" s="291"/>
      <c r="AM97" s="291"/>
      <c r="AN97" s="291"/>
      <c r="AO97" s="291"/>
    </row>
    <row r="98" spans="1:41" s="97" customFormat="1" x14ac:dyDescent="0.2">
      <c r="A98" s="96"/>
      <c r="B98" s="96"/>
      <c r="E98" s="98"/>
      <c r="F98" s="99"/>
      <c r="G98" s="100"/>
      <c r="H98" s="101"/>
      <c r="I98" s="101"/>
      <c r="J98" s="101"/>
      <c r="K98" s="101"/>
      <c r="L98" s="101"/>
      <c r="M98" s="101"/>
      <c r="N98" s="102"/>
      <c r="O98" s="102"/>
      <c r="P98" s="103"/>
      <c r="Q98" s="102"/>
      <c r="R98" s="102"/>
      <c r="S98" s="104"/>
      <c r="T98" s="105"/>
      <c r="U98" s="105"/>
      <c r="V98" s="105"/>
      <c r="W98" s="105"/>
      <c r="X98" s="105"/>
      <c r="Y98" s="105"/>
      <c r="Z98" s="102"/>
      <c r="AA98" s="102"/>
      <c r="AB98" s="102"/>
      <c r="AC98" s="102"/>
      <c r="AD98" s="102"/>
      <c r="AE98" s="102"/>
      <c r="AF98" s="102"/>
      <c r="AG98" s="102"/>
      <c r="AH98" s="102"/>
      <c r="AL98" s="291"/>
      <c r="AM98" s="291"/>
      <c r="AN98" s="291"/>
      <c r="AO98" s="291"/>
    </row>
    <row r="99" spans="1:41" s="97" customFormat="1" x14ac:dyDescent="0.2">
      <c r="A99" s="96"/>
      <c r="B99" s="96"/>
      <c r="E99" s="98"/>
      <c r="F99" s="99"/>
      <c r="G99" s="100"/>
      <c r="H99" s="101"/>
      <c r="I99" s="101"/>
      <c r="J99" s="101"/>
      <c r="K99" s="101"/>
      <c r="L99" s="101"/>
      <c r="M99" s="101"/>
      <c r="N99" s="102"/>
      <c r="O99" s="102"/>
      <c r="P99" s="103"/>
      <c r="Q99" s="102"/>
      <c r="R99" s="102"/>
      <c r="S99" s="104"/>
      <c r="T99" s="105"/>
      <c r="U99" s="105"/>
      <c r="V99" s="105"/>
      <c r="W99" s="105"/>
      <c r="X99" s="105"/>
      <c r="Y99" s="105"/>
      <c r="Z99" s="102"/>
      <c r="AA99" s="102"/>
      <c r="AB99" s="102"/>
      <c r="AC99" s="102"/>
      <c r="AD99" s="102"/>
      <c r="AE99" s="102"/>
      <c r="AF99" s="102"/>
      <c r="AG99" s="102"/>
      <c r="AH99" s="102"/>
      <c r="AL99" s="291"/>
      <c r="AM99" s="291"/>
      <c r="AN99" s="291"/>
      <c r="AO99" s="291"/>
    </row>
    <row r="100" spans="1:41" s="97" customFormat="1" x14ac:dyDescent="0.2">
      <c r="A100" s="96"/>
      <c r="B100" s="96"/>
      <c r="E100" s="98"/>
      <c r="F100" s="99"/>
      <c r="G100" s="100"/>
      <c r="H100" s="101"/>
      <c r="I100" s="101"/>
      <c r="J100" s="101"/>
      <c r="K100" s="101"/>
      <c r="L100" s="101"/>
      <c r="M100" s="101"/>
      <c r="N100" s="102"/>
      <c r="O100" s="102"/>
      <c r="P100" s="103"/>
      <c r="Q100" s="102"/>
      <c r="R100" s="102"/>
      <c r="S100" s="104"/>
      <c r="T100" s="105"/>
      <c r="U100" s="105"/>
      <c r="V100" s="105"/>
      <c r="W100" s="105"/>
      <c r="X100" s="105"/>
      <c r="Y100" s="105"/>
      <c r="Z100" s="102"/>
      <c r="AA100" s="102"/>
      <c r="AB100" s="102"/>
      <c r="AC100" s="102"/>
      <c r="AD100" s="102"/>
      <c r="AE100" s="102"/>
      <c r="AF100" s="102"/>
      <c r="AG100" s="102"/>
      <c r="AH100" s="102"/>
      <c r="AL100" s="291"/>
      <c r="AM100" s="291"/>
      <c r="AN100" s="291"/>
      <c r="AO100" s="291"/>
    </row>
    <row r="101" spans="1:41" s="97" customFormat="1" x14ac:dyDescent="0.2">
      <c r="A101" s="96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5"/>
      <c r="Z101" s="102"/>
      <c r="AA101" s="102"/>
      <c r="AB101" s="102"/>
      <c r="AC101" s="102"/>
      <c r="AD101" s="102"/>
      <c r="AE101" s="102"/>
      <c r="AF101" s="102"/>
      <c r="AG101" s="102"/>
      <c r="AH101" s="102"/>
      <c r="AL101" s="291"/>
      <c r="AM101" s="291"/>
      <c r="AN101" s="291"/>
      <c r="AO101" s="291"/>
    </row>
    <row r="102" spans="1:41" s="97" customFormat="1" x14ac:dyDescent="0.2">
      <c r="A102" s="96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5"/>
      <c r="Z102" s="102"/>
      <c r="AA102" s="102"/>
      <c r="AB102" s="102"/>
      <c r="AC102" s="102"/>
      <c r="AD102" s="102"/>
      <c r="AE102" s="102"/>
      <c r="AF102" s="102"/>
      <c r="AG102" s="102"/>
      <c r="AH102" s="102"/>
      <c r="AL102" s="291"/>
      <c r="AM102" s="291"/>
      <c r="AN102" s="291"/>
      <c r="AO102" s="291"/>
    </row>
    <row r="103" spans="1:41" s="97" customFormat="1" x14ac:dyDescent="0.2">
      <c r="A103" s="96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5"/>
      <c r="Z103" s="102"/>
      <c r="AA103" s="102"/>
      <c r="AB103" s="102"/>
      <c r="AC103" s="102"/>
      <c r="AD103" s="102"/>
      <c r="AE103" s="102"/>
      <c r="AF103" s="102"/>
      <c r="AG103" s="102"/>
      <c r="AH103" s="102"/>
      <c r="AL103" s="291"/>
      <c r="AM103" s="291"/>
      <c r="AN103" s="291"/>
      <c r="AO103" s="291"/>
    </row>
    <row r="104" spans="1:41" s="97" customFormat="1" x14ac:dyDescent="0.2">
      <c r="A104" s="96"/>
      <c r="B104" s="96"/>
      <c r="E104" s="98"/>
      <c r="F104" s="99"/>
      <c r="G104" s="100"/>
      <c r="H104" s="101"/>
      <c r="I104" s="101"/>
      <c r="J104" s="101"/>
      <c r="K104" s="101"/>
      <c r="L104" s="101"/>
      <c r="M104" s="101"/>
      <c r="N104" s="102"/>
      <c r="O104" s="102"/>
      <c r="P104" s="103"/>
      <c r="Q104" s="102"/>
      <c r="R104" s="102"/>
      <c r="S104" s="104"/>
      <c r="T104" s="105"/>
      <c r="U104" s="105"/>
      <c r="V104" s="105"/>
      <c r="W104" s="105"/>
      <c r="X104" s="105"/>
      <c r="Y104" s="105"/>
      <c r="Z104" s="102"/>
      <c r="AA104" s="102"/>
      <c r="AB104" s="102"/>
      <c r="AC104" s="102"/>
      <c r="AD104" s="102"/>
      <c r="AE104" s="102"/>
      <c r="AF104" s="102"/>
      <c r="AG104" s="102"/>
      <c r="AH104" s="102"/>
      <c r="AL104" s="291"/>
      <c r="AM104" s="291"/>
      <c r="AN104" s="291"/>
      <c r="AO104" s="291"/>
    </row>
    <row r="105" spans="1:41" s="97" customFormat="1" x14ac:dyDescent="0.2">
      <c r="A105" s="96"/>
      <c r="B105" s="96"/>
      <c r="E105" s="98"/>
      <c r="F105" s="99"/>
      <c r="G105" s="100"/>
      <c r="H105" s="101"/>
      <c r="I105" s="101"/>
      <c r="J105" s="101"/>
      <c r="K105" s="101"/>
      <c r="L105" s="101"/>
      <c r="M105" s="101"/>
      <c r="N105" s="102"/>
      <c r="O105" s="102"/>
      <c r="P105" s="103"/>
      <c r="Q105" s="102"/>
      <c r="R105" s="102"/>
      <c r="S105" s="104"/>
      <c r="T105" s="105"/>
      <c r="U105" s="105"/>
      <c r="V105" s="105"/>
      <c r="W105" s="105"/>
      <c r="X105" s="105"/>
      <c r="Y105" s="105"/>
      <c r="Z105" s="102"/>
      <c r="AA105" s="102"/>
      <c r="AB105" s="102"/>
      <c r="AC105" s="102"/>
      <c r="AD105" s="102"/>
      <c r="AE105" s="102"/>
      <c r="AF105" s="102"/>
      <c r="AG105" s="102"/>
      <c r="AH105" s="102"/>
      <c r="AL105" s="291"/>
      <c r="AM105" s="291"/>
      <c r="AN105" s="291"/>
      <c r="AO105" s="291"/>
    </row>
    <row r="106" spans="1:41" s="97" customFormat="1" x14ac:dyDescent="0.2">
      <c r="A106" s="96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5"/>
      <c r="Z106" s="102"/>
      <c r="AA106" s="102"/>
      <c r="AB106" s="102"/>
      <c r="AC106" s="102"/>
      <c r="AD106" s="102"/>
      <c r="AE106" s="102"/>
      <c r="AF106" s="102"/>
      <c r="AG106" s="102"/>
      <c r="AH106" s="102"/>
      <c r="AL106" s="291"/>
      <c r="AM106" s="291"/>
      <c r="AN106" s="291"/>
      <c r="AO106" s="291"/>
    </row>
    <row r="107" spans="1:41" s="97" customFormat="1" x14ac:dyDescent="0.2">
      <c r="A107" s="96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5"/>
      <c r="Z107" s="102"/>
      <c r="AA107" s="102"/>
      <c r="AB107" s="102"/>
      <c r="AC107" s="102"/>
      <c r="AD107" s="102"/>
      <c r="AE107" s="102"/>
      <c r="AF107" s="102"/>
      <c r="AG107" s="102"/>
      <c r="AH107" s="102"/>
      <c r="AL107" s="291"/>
      <c r="AM107" s="291"/>
      <c r="AN107" s="291"/>
      <c r="AO107" s="291"/>
    </row>
    <row r="108" spans="1:41" s="97" customFormat="1" x14ac:dyDescent="0.2">
      <c r="A108" s="96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4"/>
      <c r="T108" s="105"/>
      <c r="U108" s="105"/>
      <c r="V108" s="105"/>
      <c r="W108" s="105"/>
      <c r="X108" s="105"/>
      <c r="Y108" s="105"/>
      <c r="Z108" s="102"/>
      <c r="AA108" s="102"/>
      <c r="AB108" s="102"/>
      <c r="AC108" s="102"/>
      <c r="AD108" s="102"/>
      <c r="AE108" s="102"/>
      <c r="AF108" s="102"/>
      <c r="AG108" s="102"/>
      <c r="AH108" s="102"/>
      <c r="AL108" s="291"/>
      <c r="AM108" s="291"/>
      <c r="AN108" s="291"/>
      <c r="AO108" s="291"/>
    </row>
    <row r="109" spans="1:41" s="97" customFormat="1" x14ac:dyDescent="0.2">
      <c r="A109" s="96"/>
      <c r="B109" s="96"/>
      <c r="E109" s="98"/>
      <c r="F109" s="99"/>
      <c r="G109" s="100"/>
      <c r="H109" s="101"/>
      <c r="I109" s="101"/>
      <c r="J109" s="101"/>
      <c r="K109" s="101"/>
      <c r="L109" s="101"/>
      <c r="M109" s="101"/>
      <c r="N109" s="102"/>
      <c r="O109" s="102"/>
      <c r="P109" s="103"/>
      <c r="Q109" s="102"/>
      <c r="R109" s="102"/>
      <c r="S109" s="104"/>
      <c r="T109" s="105"/>
      <c r="U109" s="105"/>
      <c r="V109" s="105"/>
      <c r="W109" s="105"/>
      <c r="X109" s="105"/>
      <c r="Y109" s="105"/>
      <c r="Z109" s="102"/>
      <c r="AA109" s="102"/>
      <c r="AB109" s="102"/>
      <c r="AC109" s="102"/>
      <c r="AD109" s="102"/>
      <c r="AE109" s="102"/>
      <c r="AF109" s="102"/>
      <c r="AG109" s="102"/>
      <c r="AH109" s="102"/>
      <c r="AL109" s="291"/>
      <c r="AM109" s="291"/>
      <c r="AN109" s="291"/>
      <c r="AO109" s="291"/>
    </row>
    <row r="110" spans="1:41" s="97" customFormat="1" x14ac:dyDescent="0.2">
      <c r="A110" s="96"/>
      <c r="B110" s="96"/>
      <c r="E110" s="98"/>
      <c r="F110" s="99"/>
      <c r="G110" s="100"/>
      <c r="H110" s="101"/>
      <c r="I110" s="101"/>
      <c r="J110" s="101"/>
      <c r="K110" s="101"/>
      <c r="L110" s="101"/>
      <c r="M110" s="101"/>
      <c r="N110" s="102"/>
      <c r="O110" s="102"/>
      <c r="P110" s="103"/>
      <c r="Q110" s="102"/>
      <c r="R110" s="102"/>
      <c r="S110" s="104"/>
      <c r="T110" s="105"/>
      <c r="U110" s="105"/>
      <c r="V110" s="105"/>
      <c r="W110" s="105"/>
      <c r="X110" s="105"/>
      <c r="Y110" s="105"/>
      <c r="Z110" s="102"/>
      <c r="AA110" s="102"/>
      <c r="AB110" s="102"/>
      <c r="AC110" s="102"/>
      <c r="AD110" s="102"/>
      <c r="AE110" s="102"/>
      <c r="AF110" s="102"/>
      <c r="AG110" s="102"/>
      <c r="AH110" s="102"/>
      <c r="AL110" s="291"/>
      <c r="AM110" s="291"/>
      <c r="AN110" s="291"/>
      <c r="AO110" s="291"/>
    </row>
    <row r="111" spans="1:41" s="97" customFormat="1" x14ac:dyDescent="0.2">
      <c r="A111" s="96"/>
      <c r="B111" s="96"/>
      <c r="E111" s="98"/>
      <c r="F111" s="99"/>
      <c r="G111" s="100"/>
      <c r="H111" s="101"/>
      <c r="I111" s="101"/>
      <c r="J111" s="101"/>
      <c r="K111" s="101"/>
      <c r="L111" s="101"/>
      <c r="M111" s="101"/>
      <c r="N111" s="102"/>
      <c r="O111" s="102"/>
      <c r="P111" s="103"/>
      <c r="Q111" s="102"/>
      <c r="R111" s="102"/>
      <c r="S111" s="104"/>
      <c r="T111" s="105"/>
      <c r="U111" s="105"/>
      <c r="V111" s="105"/>
      <c r="W111" s="105"/>
      <c r="X111" s="105"/>
      <c r="Y111" s="105"/>
      <c r="Z111" s="102"/>
      <c r="AA111" s="102"/>
      <c r="AB111" s="102"/>
      <c r="AC111" s="102"/>
      <c r="AD111" s="102"/>
      <c r="AE111" s="102"/>
      <c r="AF111" s="102"/>
      <c r="AG111" s="102"/>
      <c r="AH111" s="102"/>
      <c r="AL111" s="291"/>
      <c r="AM111" s="291"/>
      <c r="AN111" s="291"/>
      <c r="AO111" s="291"/>
    </row>
    <row r="112" spans="1:41" s="97" customFormat="1" x14ac:dyDescent="0.2">
      <c r="A112" s="96"/>
      <c r="B112" s="96"/>
      <c r="E112" s="98"/>
      <c r="F112" s="99"/>
      <c r="G112" s="100"/>
      <c r="H112" s="101"/>
      <c r="I112" s="101"/>
      <c r="J112" s="101"/>
      <c r="K112" s="101"/>
      <c r="L112" s="101"/>
      <c r="M112" s="101"/>
      <c r="N112" s="102"/>
      <c r="O112" s="102"/>
      <c r="P112" s="103"/>
      <c r="Q112" s="102"/>
      <c r="R112" s="102"/>
      <c r="S112" s="104"/>
      <c r="T112" s="105"/>
      <c r="U112" s="105"/>
      <c r="V112" s="105"/>
      <c r="W112" s="105"/>
      <c r="X112" s="105"/>
      <c r="Y112" s="105"/>
      <c r="Z112" s="102"/>
      <c r="AA112" s="102"/>
      <c r="AB112" s="102"/>
      <c r="AC112" s="102"/>
      <c r="AD112" s="102"/>
      <c r="AE112" s="102"/>
      <c r="AF112" s="102"/>
      <c r="AG112" s="102"/>
      <c r="AH112" s="102"/>
      <c r="AL112" s="291"/>
      <c r="AM112" s="291"/>
      <c r="AN112" s="291"/>
      <c r="AO112" s="291"/>
    </row>
    <row r="113" spans="1:41" s="97" customFormat="1" x14ac:dyDescent="0.2">
      <c r="A113" s="96"/>
      <c r="B113" s="96"/>
      <c r="E113" s="98"/>
      <c r="F113" s="99"/>
      <c r="G113" s="100"/>
      <c r="H113" s="101"/>
      <c r="I113" s="101"/>
      <c r="J113" s="101"/>
      <c r="K113" s="101"/>
      <c r="L113" s="101"/>
      <c r="M113" s="101"/>
      <c r="N113" s="102"/>
      <c r="O113" s="102"/>
      <c r="P113" s="103"/>
      <c r="Q113" s="102"/>
      <c r="R113" s="102"/>
      <c r="S113" s="104"/>
      <c r="T113" s="105"/>
      <c r="U113" s="105"/>
      <c r="V113" s="105"/>
      <c r="W113" s="105"/>
      <c r="X113" s="105"/>
      <c r="Y113" s="105"/>
      <c r="Z113" s="102"/>
      <c r="AA113" s="102"/>
      <c r="AB113" s="102"/>
      <c r="AC113" s="102"/>
      <c r="AD113" s="102"/>
      <c r="AE113" s="102"/>
      <c r="AF113" s="102"/>
      <c r="AG113" s="102"/>
      <c r="AH113" s="102"/>
      <c r="AL113" s="291"/>
      <c r="AM113" s="291"/>
      <c r="AN113" s="291"/>
      <c r="AO113" s="291"/>
    </row>
    <row r="114" spans="1:41" s="97" customFormat="1" x14ac:dyDescent="0.2">
      <c r="A114" s="96"/>
      <c r="B114" s="96"/>
      <c r="E114" s="98"/>
      <c r="F114" s="99"/>
      <c r="G114" s="100"/>
      <c r="H114" s="101"/>
      <c r="I114" s="101"/>
      <c r="J114" s="101"/>
      <c r="K114" s="101"/>
      <c r="L114" s="101"/>
      <c r="M114" s="101"/>
      <c r="N114" s="102"/>
      <c r="O114" s="102"/>
      <c r="P114" s="103"/>
      <c r="Q114" s="102"/>
      <c r="R114" s="102"/>
      <c r="S114" s="104"/>
      <c r="T114" s="105"/>
      <c r="U114" s="105"/>
      <c r="V114" s="105"/>
      <c r="W114" s="105"/>
      <c r="X114" s="105"/>
      <c r="Y114" s="105"/>
      <c r="Z114" s="102"/>
      <c r="AA114" s="102"/>
      <c r="AB114" s="102"/>
      <c r="AC114" s="102"/>
      <c r="AD114" s="102"/>
      <c r="AE114" s="102"/>
      <c r="AF114" s="102"/>
      <c r="AG114" s="102"/>
      <c r="AH114" s="102"/>
      <c r="AL114" s="291"/>
      <c r="AM114" s="291"/>
      <c r="AN114" s="291"/>
      <c r="AO114" s="291"/>
    </row>
    <row r="115" spans="1:41" s="97" customFormat="1" x14ac:dyDescent="0.2">
      <c r="A115" s="96"/>
      <c r="B115" s="96"/>
      <c r="E115" s="98"/>
      <c r="F115" s="99"/>
      <c r="G115" s="100"/>
      <c r="H115" s="101"/>
      <c r="I115" s="101"/>
      <c r="J115" s="101"/>
      <c r="K115" s="101"/>
      <c r="L115" s="101"/>
      <c r="M115" s="101"/>
      <c r="N115" s="102"/>
      <c r="O115" s="102"/>
      <c r="P115" s="103"/>
      <c r="Q115" s="102"/>
      <c r="R115" s="102"/>
      <c r="S115" s="104"/>
      <c r="T115" s="105"/>
      <c r="U115" s="105"/>
      <c r="V115" s="105"/>
      <c r="W115" s="105"/>
      <c r="X115" s="105"/>
      <c r="Y115" s="105"/>
      <c r="Z115" s="102"/>
      <c r="AA115" s="102"/>
      <c r="AB115" s="102"/>
      <c r="AC115" s="102"/>
      <c r="AD115" s="102"/>
      <c r="AE115" s="102"/>
      <c r="AF115" s="102"/>
      <c r="AG115" s="102"/>
      <c r="AH115" s="102"/>
      <c r="AL115" s="291"/>
      <c r="AM115" s="291"/>
      <c r="AN115" s="291"/>
      <c r="AO115" s="291"/>
    </row>
    <row r="116" spans="1:41" s="97" customFormat="1" x14ac:dyDescent="0.2">
      <c r="A116" s="96"/>
      <c r="B116" s="96"/>
      <c r="E116" s="98"/>
      <c r="F116" s="99"/>
      <c r="G116" s="100"/>
      <c r="H116" s="101"/>
      <c r="I116" s="101"/>
      <c r="J116" s="101"/>
      <c r="K116" s="101"/>
      <c r="L116" s="101"/>
      <c r="M116" s="101"/>
      <c r="N116" s="102"/>
      <c r="O116" s="102"/>
      <c r="P116" s="103"/>
      <c r="Q116" s="102"/>
      <c r="R116" s="102"/>
      <c r="S116" s="104"/>
      <c r="T116" s="105"/>
      <c r="U116" s="105"/>
      <c r="V116" s="105"/>
      <c r="W116" s="105"/>
      <c r="X116" s="105"/>
      <c r="Y116" s="105"/>
      <c r="Z116" s="102"/>
      <c r="AA116" s="102"/>
      <c r="AB116" s="102"/>
      <c r="AC116" s="102"/>
      <c r="AD116" s="102"/>
      <c r="AE116" s="102"/>
      <c r="AF116" s="102"/>
      <c r="AG116" s="102"/>
      <c r="AH116" s="102"/>
      <c r="AL116" s="291"/>
      <c r="AM116" s="291"/>
      <c r="AN116" s="291"/>
      <c r="AO116" s="291"/>
    </row>
    <row r="117" spans="1:41" s="97" customFormat="1" x14ac:dyDescent="0.2">
      <c r="A117" s="96"/>
      <c r="B117" s="96"/>
      <c r="E117" s="98"/>
      <c r="F117" s="99"/>
      <c r="G117" s="100"/>
      <c r="H117" s="101"/>
      <c r="I117" s="101"/>
      <c r="J117" s="101"/>
      <c r="K117" s="101"/>
      <c r="L117" s="101"/>
      <c r="M117" s="101"/>
      <c r="N117" s="102"/>
      <c r="O117" s="102"/>
      <c r="P117" s="103"/>
      <c r="Q117" s="102"/>
      <c r="R117" s="102"/>
      <c r="S117" s="104"/>
      <c r="T117" s="105"/>
      <c r="U117" s="105"/>
      <c r="V117" s="105"/>
      <c r="W117" s="105"/>
      <c r="X117" s="105"/>
      <c r="Y117" s="105"/>
      <c r="Z117" s="102"/>
      <c r="AA117" s="102"/>
      <c r="AB117" s="102"/>
      <c r="AC117" s="102"/>
      <c r="AD117" s="102"/>
      <c r="AE117" s="102"/>
      <c r="AF117" s="102"/>
      <c r="AG117" s="102"/>
      <c r="AH117" s="102"/>
      <c r="AL117" s="291"/>
      <c r="AM117" s="291"/>
      <c r="AN117" s="291"/>
      <c r="AO117" s="291"/>
    </row>
    <row r="118" spans="1:41" s="97" customFormat="1" x14ac:dyDescent="0.2">
      <c r="A118" s="96"/>
      <c r="B118" s="96"/>
      <c r="E118" s="98"/>
      <c r="F118" s="99"/>
      <c r="G118" s="100"/>
      <c r="H118" s="101"/>
      <c r="I118" s="101"/>
      <c r="J118" s="101"/>
      <c r="K118" s="101"/>
      <c r="L118" s="101"/>
      <c r="M118" s="101"/>
      <c r="N118" s="102"/>
      <c r="O118" s="102"/>
      <c r="P118" s="103"/>
      <c r="Q118" s="102"/>
      <c r="R118" s="102"/>
      <c r="S118" s="102"/>
      <c r="T118" s="105"/>
      <c r="U118" s="105"/>
      <c r="V118" s="105"/>
      <c r="W118" s="105"/>
      <c r="X118" s="105"/>
      <c r="Y118" s="105"/>
      <c r="Z118" s="102"/>
      <c r="AA118" s="102"/>
      <c r="AB118" s="102"/>
      <c r="AC118" s="102"/>
      <c r="AD118" s="102"/>
      <c r="AE118" s="102"/>
      <c r="AF118" s="102"/>
      <c r="AG118" s="102"/>
      <c r="AH118" s="102"/>
      <c r="AL118" s="291"/>
      <c r="AM118" s="291"/>
      <c r="AN118" s="291"/>
      <c r="AO118" s="291"/>
    </row>
    <row r="119" spans="1:41" s="97" customFormat="1" x14ac:dyDescent="0.2">
      <c r="A119" s="96"/>
      <c r="B119" s="96"/>
      <c r="E119" s="98"/>
      <c r="F119" s="99"/>
      <c r="G119" s="100"/>
      <c r="H119" s="101"/>
      <c r="I119" s="101"/>
      <c r="J119" s="101"/>
      <c r="K119" s="101"/>
      <c r="L119" s="101"/>
      <c r="M119" s="101"/>
      <c r="N119" s="102"/>
      <c r="O119" s="102"/>
      <c r="P119" s="103"/>
      <c r="Q119" s="102"/>
      <c r="R119" s="102"/>
      <c r="S119" s="102"/>
      <c r="T119" s="105"/>
      <c r="U119" s="105"/>
      <c r="V119" s="105"/>
      <c r="W119" s="105"/>
      <c r="X119" s="105"/>
      <c r="Y119" s="105"/>
      <c r="Z119" s="102"/>
      <c r="AA119" s="102"/>
      <c r="AB119" s="102"/>
      <c r="AC119" s="102"/>
      <c r="AD119" s="102"/>
      <c r="AE119" s="102"/>
      <c r="AF119" s="102"/>
      <c r="AG119" s="102"/>
      <c r="AH119" s="102"/>
      <c r="AL119" s="291"/>
      <c r="AM119" s="291"/>
      <c r="AN119" s="291"/>
      <c r="AO119" s="291"/>
    </row>
    <row r="120" spans="1:41" s="97" customFormat="1" x14ac:dyDescent="0.2">
      <c r="A120" s="96"/>
      <c r="B120" s="96"/>
      <c r="E120" s="98"/>
      <c r="F120" s="99"/>
      <c r="G120" s="100"/>
      <c r="H120" s="101"/>
      <c r="I120" s="101"/>
      <c r="J120" s="101"/>
      <c r="K120" s="101"/>
      <c r="L120" s="101"/>
      <c r="M120" s="101"/>
      <c r="N120" s="102"/>
      <c r="O120" s="102"/>
      <c r="P120" s="103"/>
      <c r="Q120" s="102"/>
      <c r="R120" s="102"/>
      <c r="S120" s="102"/>
      <c r="T120" s="105"/>
      <c r="U120" s="105"/>
      <c r="V120" s="105"/>
      <c r="W120" s="105"/>
      <c r="X120" s="105"/>
      <c r="Y120" s="105"/>
      <c r="Z120" s="102"/>
      <c r="AA120" s="102"/>
      <c r="AB120" s="102"/>
      <c r="AC120" s="102"/>
      <c r="AD120" s="102"/>
      <c r="AE120" s="102"/>
      <c r="AF120" s="102"/>
      <c r="AG120" s="102"/>
      <c r="AH120" s="102"/>
      <c r="AL120" s="291"/>
      <c r="AM120" s="291"/>
      <c r="AN120" s="291"/>
      <c r="AO120" s="291"/>
    </row>
    <row r="121" spans="1:41" s="97" customFormat="1" x14ac:dyDescent="0.2">
      <c r="A121" s="96"/>
      <c r="B121" s="96"/>
      <c r="E121" s="98"/>
      <c r="F121" s="99"/>
      <c r="G121" s="100"/>
      <c r="H121" s="101"/>
      <c r="I121" s="101"/>
      <c r="J121" s="101"/>
      <c r="K121" s="101"/>
      <c r="L121" s="101"/>
      <c r="M121" s="101"/>
      <c r="N121" s="102"/>
      <c r="O121" s="102"/>
      <c r="P121" s="103"/>
      <c r="Q121" s="102"/>
      <c r="R121" s="102"/>
      <c r="S121" s="102"/>
      <c r="T121" s="105"/>
      <c r="U121" s="105"/>
      <c r="V121" s="105"/>
      <c r="W121" s="105"/>
      <c r="X121" s="105"/>
      <c r="Y121" s="105"/>
      <c r="Z121" s="102"/>
      <c r="AA121" s="102"/>
      <c r="AB121" s="102"/>
      <c r="AC121" s="102"/>
      <c r="AD121" s="102"/>
      <c r="AE121" s="102"/>
      <c r="AF121" s="102"/>
      <c r="AG121" s="102"/>
      <c r="AH121" s="102"/>
      <c r="AL121" s="291"/>
      <c r="AM121" s="291"/>
      <c r="AN121" s="291"/>
      <c r="AO121" s="291"/>
    </row>
    <row r="122" spans="1:41" s="97" customFormat="1" x14ac:dyDescent="0.2">
      <c r="A122" s="96"/>
      <c r="B122" s="96"/>
      <c r="E122" s="98"/>
      <c r="F122" s="99"/>
      <c r="G122" s="100"/>
      <c r="H122" s="101"/>
      <c r="I122" s="101"/>
      <c r="J122" s="101"/>
      <c r="K122" s="101"/>
      <c r="L122" s="101"/>
      <c r="M122" s="101"/>
      <c r="N122" s="102"/>
      <c r="O122" s="102"/>
      <c r="P122" s="103"/>
      <c r="Q122" s="102"/>
      <c r="R122" s="102"/>
      <c r="S122" s="102"/>
      <c r="T122" s="105"/>
      <c r="U122" s="105"/>
      <c r="V122" s="105"/>
      <c r="W122" s="105"/>
      <c r="X122" s="105"/>
      <c r="Y122" s="105"/>
      <c r="Z122" s="102"/>
      <c r="AA122" s="102"/>
      <c r="AB122" s="102"/>
      <c r="AC122" s="102"/>
      <c r="AD122" s="102"/>
      <c r="AE122" s="102"/>
      <c r="AF122" s="102"/>
      <c r="AG122" s="102"/>
      <c r="AH122" s="102"/>
      <c r="AL122" s="291"/>
      <c r="AM122" s="291"/>
      <c r="AN122" s="291"/>
      <c r="AO122" s="291"/>
    </row>
    <row r="123" spans="1:41" s="97" customFormat="1" x14ac:dyDescent="0.2">
      <c r="A123" s="96"/>
      <c r="B123" s="96"/>
      <c r="E123" s="98"/>
      <c r="F123" s="99"/>
      <c r="G123" s="100"/>
      <c r="H123" s="101"/>
      <c r="I123" s="101"/>
      <c r="J123" s="101"/>
      <c r="K123" s="101"/>
      <c r="L123" s="101"/>
      <c r="M123" s="101"/>
      <c r="N123" s="102"/>
      <c r="O123" s="102"/>
      <c r="P123" s="103"/>
      <c r="Q123" s="102"/>
      <c r="R123" s="102"/>
      <c r="S123" s="102"/>
      <c r="T123" s="105"/>
      <c r="U123" s="105"/>
      <c r="V123" s="105"/>
      <c r="W123" s="105"/>
      <c r="X123" s="105"/>
      <c r="Y123" s="105"/>
      <c r="Z123" s="102"/>
      <c r="AA123" s="102"/>
      <c r="AB123" s="102"/>
      <c r="AC123" s="102"/>
      <c r="AD123" s="102"/>
      <c r="AE123" s="102"/>
      <c r="AF123" s="102"/>
      <c r="AG123" s="102"/>
      <c r="AH123" s="102"/>
      <c r="AL123" s="291"/>
      <c r="AM123" s="291"/>
      <c r="AN123" s="291"/>
      <c r="AO123" s="291"/>
    </row>
  </sheetData>
  <mergeCells count="6">
    <mergeCell ref="AL7:AO7"/>
    <mergeCell ref="H6:P6"/>
    <mergeCell ref="Q6:R6"/>
    <mergeCell ref="S6:AB6"/>
    <mergeCell ref="AC6:AE6"/>
    <mergeCell ref="AF6:AK6"/>
  </mergeCells>
  <conditionalFormatting sqref="G8:G11">
    <cfRule type="cellIs" dxfId="375" priority="308" stopIfTrue="1" operator="equal">
      <formula>#DIV/0!</formula>
    </cfRule>
  </conditionalFormatting>
  <conditionalFormatting sqref="G13:G16">
    <cfRule type="cellIs" dxfId="374" priority="275" stopIfTrue="1" operator="equal">
      <formula>#DIV/0!</formula>
    </cfRule>
  </conditionalFormatting>
  <conditionalFormatting sqref="G18:G21">
    <cfRule type="cellIs" dxfId="373" priority="1" stopIfTrue="1" operator="equal">
      <formula>#DIV/0!</formula>
    </cfRule>
  </conditionalFormatting>
  <conditionalFormatting sqref="G23:G26">
    <cfRule type="cellIs" dxfId="372" priority="41" stopIfTrue="1" operator="equal">
      <formula>#DIV/0!</formula>
    </cfRule>
  </conditionalFormatting>
  <conditionalFormatting sqref="G28:G31">
    <cfRule type="cellIs" dxfId="371" priority="81" stopIfTrue="1" operator="equal">
      <formula>#DIV/0!</formula>
    </cfRule>
  </conditionalFormatting>
  <conditionalFormatting sqref="G33:G36">
    <cfRule type="cellIs" dxfId="370" priority="185" stopIfTrue="1" operator="equal">
      <formula>#DIV/0!</formula>
    </cfRule>
  </conditionalFormatting>
  <conditionalFormatting sqref="G38:G41">
    <cfRule type="cellIs" dxfId="369" priority="153" stopIfTrue="1" operator="equal">
      <formula>#DIV/0!</formula>
    </cfRule>
  </conditionalFormatting>
  <conditionalFormatting sqref="G43:G46">
    <cfRule type="cellIs" dxfId="368" priority="121" stopIfTrue="1" operator="equal">
      <formula>#DIV/0!</formula>
    </cfRule>
  </conditionalFormatting>
  <conditionalFormatting sqref="AH8:AH11">
    <cfRule type="cellIs" dxfId="367" priority="403" stopIfTrue="1" operator="equal">
      <formula>#DIV/0!</formula>
    </cfRule>
  </conditionalFormatting>
  <conditionalFormatting sqref="AH13:AH16">
    <cfRule type="cellIs" dxfId="366" priority="397" stopIfTrue="1" operator="equal">
      <formula>#DIV/0!</formula>
    </cfRule>
  </conditionalFormatting>
  <conditionalFormatting sqref="AH18:AH21">
    <cfRule type="cellIs" dxfId="365" priority="37" stopIfTrue="1" operator="equal">
      <formula>#DIV/0!</formula>
    </cfRule>
  </conditionalFormatting>
  <conditionalFormatting sqref="AH23:AH26">
    <cfRule type="cellIs" dxfId="364" priority="77" stopIfTrue="1" operator="equal">
      <formula>#DIV/0!</formula>
    </cfRule>
  </conditionalFormatting>
  <conditionalFormatting sqref="AH28:AH31">
    <cfRule type="cellIs" dxfId="363" priority="117" stopIfTrue="1" operator="equal">
      <formula>#DIV/0!</formula>
    </cfRule>
  </conditionalFormatting>
  <conditionalFormatting sqref="AH33:AH36">
    <cfRule type="cellIs" dxfId="362" priority="221" stopIfTrue="1" operator="equal">
      <formula>#DIV/0!</formula>
    </cfRule>
  </conditionalFormatting>
  <conditionalFormatting sqref="AH38:AH41">
    <cfRule type="cellIs" dxfId="361" priority="401" stopIfTrue="1" operator="equal">
      <formula>#DIV/0!</formula>
    </cfRule>
  </conditionalFormatting>
  <conditionalFormatting sqref="AH43:AH46">
    <cfRule type="cellIs" dxfId="360" priority="399" stopIfTrue="1" operator="equal">
      <formula>#DIV/0!</formula>
    </cfRule>
  </conditionalFormatting>
  <conditionalFormatting sqref="AK8:AK11">
    <cfRule type="cellIs" dxfId="359" priority="358" stopIfTrue="1" operator="equal">
      <formula>#DIV/0!</formula>
    </cfRule>
  </conditionalFormatting>
  <conditionalFormatting sqref="AK13:AK16">
    <cfRule type="cellIs" dxfId="358" priority="355" stopIfTrue="1" operator="equal">
      <formula>#DIV/0!</formula>
    </cfRule>
  </conditionalFormatting>
  <conditionalFormatting sqref="AK18:AK21">
    <cfRule type="cellIs" dxfId="357" priority="33" stopIfTrue="1" operator="equal">
      <formula>#DIV/0!</formula>
    </cfRule>
  </conditionalFormatting>
  <conditionalFormatting sqref="AK23:AK26">
    <cfRule type="cellIs" dxfId="356" priority="73" stopIfTrue="1" operator="equal">
      <formula>#DIV/0!</formula>
    </cfRule>
  </conditionalFormatting>
  <conditionalFormatting sqref="AK28:AK31">
    <cfRule type="cellIs" dxfId="355" priority="113" stopIfTrue="1" operator="equal">
      <formula>#DIV/0!</formula>
    </cfRule>
  </conditionalFormatting>
  <conditionalFormatting sqref="AK33:AK36">
    <cfRule type="cellIs" dxfId="354" priority="217" stopIfTrue="1" operator="equal">
      <formula>#DIV/0!</formula>
    </cfRule>
  </conditionalFormatting>
  <conditionalFormatting sqref="AK38:AK41">
    <cfRule type="cellIs" dxfId="353" priority="343" stopIfTrue="1" operator="equal">
      <formula>#DIV/0!</formula>
    </cfRule>
  </conditionalFormatting>
  <conditionalFormatting sqref="AK43:AK46">
    <cfRule type="cellIs" dxfId="352" priority="340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86CB-F7DC-4140-93AE-5C7446F02675}">
  <sheetPr codeName="Sheet13"/>
  <dimension ref="A1:AP123"/>
  <sheetViews>
    <sheetView showGridLines="0" view="pageBreakPreview" zoomScaleNormal="100" zoomScaleSheetLayoutView="100" workbookViewId="0">
      <pane xSplit="4" ySplit="7" topLeftCell="E48" activePane="bottomRight" state="frozen"/>
      <selection sqref="A1:IV65536"/>
      <selection pane="topRight" sqref="A1:IV65536"/>
      <selection pane="bottomLeft" sqref="A1:IV65536"/>
      <selection pane="bottomRight" activeCell="D10" sqref="D10"/>
    </sheetView>
  </sheetViews>
  <sheetFormatPr defaultRowHeight="12.75" outlineLevelCol="1" x14ac:dyDescent="0.2"/>
  <cols>
    <col min="1" max="2" width="6.5703125" style="113" hidden="1" customWidth="1" outlineLevel="1"/>
    <col min="3" max="3" width="8" style="113" hidden="1" customWidth="1" outlineLevel="1"/>
    <col min="4" max="4" width="20.5703125" style="113" customWidth="1" collapsed="1"/>
    <col min="5" max="5" width="6.85546875" style="113" customWidth="1"/>
    <col min="6" max="6" width="8.42578125" style="113" customWidth="1"/>
    <col min="7" max="7" width="6.42578125" style="113" customWidth="1"/>
    <col min="8" max="8" width="8.140625" style="113" customWidth="1"/>
    <col min="9" max="9" width="7.5703125" style="113" customWidth="1"/>
    <col min="10" max="10" width="7.42578125" style="113" hidden="1" customWidth="1" outlineLevel="1"/>
    <col min="11" max="11" width="7" style="113" customWidth="1" collapsed="1"/>
    <col min="12" max="12" width="5.5703125" style="237" customWidth="1"/>
    <col min="13" max="13" width="7.140625" style="237" customWidth="1"/>
    <col min="14" max="14" width="5.5703125" style="113" customWidth="1"/>
    <col min="15" max="15" width="6.42578125" style="113" customWidth="1"/>
    <col min="16" max="16" width="6.5703125" style="113" customWidth="1"/>
    <col min="17" max="17" width="5.5703125" style="113" customWidth="1"/>
    <col min="18" max="18" width="5" style="113" customWidth="1"/>
    <col min="19" max="19" width="3.5703125" style="113" hidden="1" customWidth="1" outlineLevel="1"/>
    <col min="20" max="20" width="5.5703125" style="113" customWidth="1" collapsed="1"/>
    <col min="21" max="21" width="7.5703125" style="113" hidden="1" customWidth="1"/>
    <col min="22" max="22" width="6.5703125" style="113" hidden="1" customWidth="1" outlineLevel="1"/>
    <col min="23" max="23" width="7.42578125" style="113" hidden="1" customWidth="1" outlineLevel="1"/>
    <col min="24" max="24" width="7.140625" style="113" hidden="1" customWidth="1" outlineLevel="1"/>
    <col min="25" max="25" width="5.140625" style="113" customWidth="1" collapsed="1"/>
    <col min="26" max="26" width="6" style="113" customWidth="1"/>
    <col min="27" max="27" width="5.42578125" style="113" hidden="1" customWidth="1"/>
    <col min="28" max="28" width="4.42578125" style="113" customWidth="1"/>
    <col min="29" max="29" width="6.140625" style="113" hidden="1" customWidth="1"/>
    <col min="30" max="30" width="4.42578125" style="113" customWidth="1"/>
    <col min="31" max="31" width="6.42578125" style="113" customWidth="1"/>
    <col min="32" max="32" width="7.42578125" style="113" hidden="1" customWidth="1"/>
    <col min="33" max="33" width="5.85546875" style="113" customWidth="1"/>
    <col min="34" max="34" width="6.140625" style="113" customWidth="1" outlineLevel="1"/>
    <col min="35" max="35" width="9" style="113" hidden="1" customWidth="1" outlineLevel="1"/>
    <col min="36" max="37" width="7.5703125" style="113" hidden="1" customWidth="1"/>
    <col min="38" max="38" width="2.5703125" style="113" customWidth="1"/>
    <col min="39" max="16384" width="9.140625" style="113"/>
  </cols>
  <sheetData>
    <row r="1" spans="1:42" s="106" customFormat="1" ht="27.95" hidden="1" customHeight="1" x14ac:dyDescent="0.2">
      <c r="E1" s="106">
        <v>5</v>
      </c>
      <c r="F1" s="236">
        <v>4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>
        <v>4</v>
      </c>
      <c r="Y1" s="236"/>
      <c r="Z1" s="236"/>
      <c r="AA1" s="236"/>
      <c r="AB1" s="236"/>
      <c r="AC1" s="236"/>
      <c r="AD1" s="236"/>
      <c r="AE1" s="236"/>
      <c r="AF1" s="236"/>
      <c r="AG1" s="236"/>
      <c r="AH1" s="236"/>
    </row>
    <row r="2" spans="1:42" ht="19.5" hidden="1" customHeight="1" x14ac:dyDescent="0.2">
      <c r="C2" s="106"/>
      <c r="D2" s="106"/>
      <c r="F2" s="106"/>
      <c r="AI2" s="106"/>
    </row>
    <row r="3" spans="1:42" ht="13.7" hidden="1" customHeight="1" x14ac:dyDescent="0.2">
      <c r="D3" s="106"/>
    </row>
    <row r="4" spans="1:42" ht="18.95" hidden="1" customHeight="1" x14ac:dyDescent="0.2">
      <c r="D4" s="106"/>
    </row>
    <row r="5" spans="1:42" ht="41.1" customHeight="1" x14ac:dyDescent="0.35">
      <c r="D5" s="238" t="s">
        <v>44</v>
      </c>
    </row>
    <row r="6" spans="1:42" s="114" customFormat="1" ht="12" x14ac:dyDescent="0.2">
      <c r="D6" s="14"/>
      <c r="E6" s="14"/>
      <c r="F6" s="14"/>
      <c r="G6" s="406"/>
      <c r="H6" s="499" t="s">
        <v>0</v>
      </c>
      <c r="I6" s="499"/>
      <c r="J6" s="499"/>
      <c r="K6" s="499"/>
      <c r="L6" s="499"/>
      <c r="M6" s="499"/>
      <c r="N6" s="499"/>
      <c r="O6" s="499"/>
      <c r="P6" s="519"/>
      <c r="Q6" s="499" t="s">
        <v>1</v>
      </c>
      <c r="R6" s="519"/>
      <c r="S6" s="520" t="s">
        <v>2</v>
      </c>
      <c r="T6" s="499"/>
      <c r="U6" s="499"/>
      <c r="V6" s="499"/>
      <c r="W6" s="499"/>
      <c r="X6" s="499"/>
      <c r="Y6" s="499"/>
      <c r="Z6" s="499"/>
      <c r="AA6" s="499"/>
      <c r="AB6" s="519"/>
      <c r="AC6" s="520" t="s">
        <v>3</v>
      </c>
      <c r="AD6" s="499"/>
      <c r="AE6" s="519"/>
      <c r="AF6" s="521" t="s">
        <v>4</v>
      </c>
      <c r="AG6" s="522"/>
      <c r="AH6" s="522"/>
      <c r="AI6" s="522"/>
      <c r="AJ6" s="522"/>
      <c r="AK6" s="522"/>
    </row>
    <row r="7" spans="1:42" s="27" customFormat="1" ht="49.7" customHeight="1" x14ac:dyDescent="0.25">
      <c r="A7" s="16"/>
      <c r="B7" s="16"/>
      <c r="C7" s="239" t="s">
        <v>5</v>
      </c>
      <c r="D7" s="240" t="s">
        <v>6</v>
      </c>
      <c r="E7" s="241" t="s">
        <v>51</v>
      </c>
      <c r="F7" s="242" t="s">
        <v>371</v>
      </c>
      <c r="G7" s="243" t="s">
        <v>7</v>
      </c>
      <c r="H7" s="244" t="s">
        <v>159</v>
      </c>
      <c r="I7" s="244" t="s">
        <v>9</v>
      </c>
      <c r="J7" s="245" t="s">
        <v>10</v>
      </c>
      <c r="K7" s="244" t="s">
        <v>11</v>
      </c>
      <c r="L7" s="244" t="s">
        <v>12</v>
      </c>
      <c r="M7" s="244" t="s">
        <v>13</v>
      </c>
      <c r="N7" s="246" t="s">
        <v>14</v>
      </c>
      <c r="O7" s="246" t="s">
        <v>15</v>
      </c>
      <c r="P7" s="247" t="s">
        <v>16</v>
      </c>
      <c r="Q7" s="246" t="s">
        <v>17</v>
      </c>
      <c r="R7" s="248" t="s">
        <v>18</v>
      </c>
      <c r="S7" s="249" t="s">
        <v>52</v>
      </c>
      <c r="T7" s="246" t="s">
        <v>19</v>
      </c>
      <c r="U7" s="246" t="s">
        <v>53</v>
      </c>
      <c r="V7" s="250" t="s">
        <v>146</v>
      </c>
      <c r="W7" s="250" t="s">
        <v>55</v>
      </c>
      <c r="X7" s="250" t="s">
        <v>54</v>
      </c>
      <c r="Y7" s="246" t="s">
        <v>20</v>
      </c>
      <c r="Z7" s="246" t="s">
        <v>21</v>
      </c>
      <c r="AA7" s="246" t="s">
        <v>22</v>
      </c>
      <c r="AB7" s="248" t="s">
        <v>23</v>
      </c>
      <c r="AC7" s="251" t="s">
        <v>24</v>
      </c>
      <c r="AD7" s="246" t="s">
        <v>25</v>
      </c>
      <c r="AE7" s="248" t="s">
        <v>26</v>
      </c>
      <c r="AF7" s="246" t="s">
        <v>188</v>
      </c>
      <c r="AG7" s="246" t="s">
        <v>28</v>
      </c>
      <c r="AH7" s="246" t="s">
        <v>29</v>
      </c>
      <c r="AI7" s="250" t="s">
        <v>45</v>
      </c>
      <c r="AJ7" s="246" t="s">
        <v>46</v>
      </c>
      <c r="AK7" s="252" t="s">
        <v>43</v>
      </c>
      <c r="AL7" s="513"/>
      <c r="AM7" s="513"/>
      <c r="AN7" s="513"/>
      <c r="AO7" s="513"/>
      <c r="AP7" s="253"/>
    </row>
    <row r="8" spans="1:42" s="45" customFormat="1" ht="10.5" x14ac:dyDescent="0.15">
      <c r="A8" s="46">
        <v>1</v>
      </c>
      <c r="B8" s="29">
        <v>25</v>
      </c>
      <c r="C8" s="30" t="str">
        <f>VLOOKUP($A8,'All cos summary'!$A$103:$B$111,2,FALSE)</f>
        <v>UTCEM IB Equity</v>
      </c>
      <c r="D8" s="63" t="s">
        <v>602</v>
      </c>
      <c r="E8" s="254">
        <v>10620</v>
      </c>
      <c r="F8" s="65">
        <v>33529.139352761231</v>
      </c>
      <c r="G8" s="255" t="s">
        <v>518</v>
      </c>
      <c r="H8" s="256">
        <v>759551.3</v>
      </c>
      <c r="I8" s="256">
        <v>125574.49000000005</v>
      </c>
      <c r="J8" s="256">
        <v>60391.090000000047</v>
      </c>
      <c r="K8" s="256">
        <v>61365.39000000005</v>
      </c>
      <c r="L8" s="256">
        <f>IF(ISERROR(K8/$H8*100),"- ",(K8/$H8*100))</f>
        <v>8.0791633165528172</v>
      </c>
      <c r="M8" s="256">
        <f>IF(ISERROR(I8/$H8*100),"- ",(I8/$H8*100))</f>
        <v>16.532720041424461</v>
      </c>
      <c r="N8" s="256">
        <v>204.93786480249778</v>
      </c>
      <c r="O8" s="256">
        <v>208.24416316003817</v>
      </c>
      <c r="P8" s="257" t="s">
        <v>50</v>
      </c>
      <c r="Q8" s="256">
        <v>8.0769639462403244</v>
      </c>
      <c r="R8" s="258">
        <v>9.3734671694737823</v>
      </c>
      <c r="S8" s="256">
        <v>0</v>
      </c>
      <c r="T8" s="82">
        <f>IF(O8&lt;0,"- ",IF(ISERROR(($E8-S8)/O8),"- ",(($E8-S8)/O8)))</f>
        <v>50.997827928739596</v>
      </c>
      <c r="U8" s="256">
        <v>184986</v>
      </c>
      <c r="V8" s="256">
        <v>62341.899999999994</v>
      </c>
      <c r="W8" s="256">
        <v>31865.9</v>
      </c>
      <c r="X8" s="256">
        <v>3123742.2678</v>
      </c>
      <c r="Y8" s="82">
        <f>IF(I8&lt;0,"- ",IF(ISERROR((U8+W8+X8-V8)/I8),"- ",(U8+W8+X8-V8)/I8))</f>
        <v>26.106036885357835</v>
      </c>
      <c r="Z8" s="70">
        <f>IF(ISERROR(X8/H8),"- ",(X8/H8))</f>
        <v>4.1126152608783633</v>
      </c>
      <c r="AA8" s="256">
        <v>2399.4424460431655</v>
      </c>
      <c r="AB8" s="71">
        <f>IF(AA8&lt;0,"- ",IF(ISERROR(($E8/AA8)),"- ",(($E8/AA8))))</f>
        <v>4.4260282289800541</v>
      </c>
      <c r="AC8" s="256">
        <v>71.668929007737205</v>
      </c>
      <c r="AD8" s="72">
        <f>IF(ISERROR(AC8/$E8*100),"- ",(AC8/$E8*100))</f>
        <v>0.67484867238923918</v>
      </c>
      <c r="AE8" s="259">
        <v>34.971052849021248</v>
      </c>
      <c r="AF8" s="256">
        <v>294.68</v>
      </c>
      <c r="AG8" s="74">
        <v>0.27573476392374024</v>
      </c>
      <c r="AH8" s="75">
        <v>5.1755782955881129</v>
      </c>
      <c r="AI8" s="260">
        <f>IF(ISERROR(U8+W8+X8-V8),"- ",(U8+W8+X8-V8))</f>
        <v>3278252.2678</v>
      </c>
      <c r="AJ8" s="261" t="e">
        <v>#REF!</v>
      </c>
      <c r="AK8" s="262" t="e">
        <v>#REF!</v>
      </c>
      <c r="AL8" s="263"/>
      <c r="AM8" s="264"/>
      <c r="AN8" s="265"/>
      <c r="AO8" s="56"/>
      <c r="AP8" s="264"/>
    </row>
    <row r="9" spans="1:42" s="45" customFormat="1" ht="10.5" x14ac:dyDescent="0.15">
      <c r="A9" s="46"/>
      <c r="B9" s="29">
        <v>26</v>
      </c>
      <c r="C9" s="47"/>
      <c r="D9" s="47" t="s">
        <v>899</v>
      </c>
      <c r="E9" s="266"/>
      <c r="F9" s="32"/>
      <c r="G9" s="255" t="s">
        <v>311</v>
      </c>
      <c r="H9" s="267">
        <v>882687.32687536266</v>
      </c>
      <c r="I9" s="267">
        <v>169096.38447536266</v>
      </c>
      <c r="J9" s="267">
        <v>81969.954558395155</v>
      </c>
      <c r="K9" s="267">
        <v>83246.054558395161</v>
      </c>
      <c r="L9" s="267">
        <f>IF(ISERROR(K9/$H9*100),"- ",(K9/$H9*100))</f>
        <v>9.4309787875939097</v>
      </c>
      <c r="M9" s="267">
        <f>IF(ISERROR(I9/$H9*100),"- ",(I9/$H9*100))</f>
        <v>19.156996971277398</v>
      </c>
      <c r="N9" s="267">
        <v>278.16599212160702</v>
      </c>
      <c r="O9" s="267">
        <v>282.49645228178076</v>
      </c>
      <c r="P9" s="268">
        <f>IF(AND(O9&lt;0,O8&lt;0),"NA",IF(AND(O9&gt;0,O8&lt;0),"LP",IF(AND(O9&lt;0,O8&gt;0),"PL",((O9/O8-1)*100))))</f>
        <v>35.656360300806526</v>
      </c>
      <c r="Q9" s="267">
        <v>8.8778960417493042</v>
      </c>
      <c r="R9" s="269">
        <v>11.296581631735497</v>
      </c>
      <c r="S9" s="267">
        <v>0</v>
      </c>
      <c r="T9" s="38">
        <f>IF(O9&lt;0,"- ",IF(ISERROR(($E8-S9)/O9),"- ",(($E8-S9)/O9)))</f>
        <v>37.593392462879166</v>
      </c>
      <c r="U9" s="267">
        <v>159529.5143766978</v>
      </c>
      <c r="V9" s="267">
        <v>62341.899999999987</v>
      </c>
      <c r="W9" s="267">
        <v>32053.19116092</v>
      </c>
      <c r="X9" s="267">
        <v>3123742.2678</v>
      </c>
      <c r="Y9" s="38">
        <f>IF(I9&lt;0,"- ",IF(ISERROR((U9+W9+X9-V9)/I9),"- ",(U9+W9+X9-V9)/I9))</f>
        <v>19.237449005372302</v>
      </c>
      <c r="Z9" s="39">
        <f>IF(ISERROR(X9/H9),"- ",(X9/H9))</f>
        <v>3.5389000982463172</v>
      </c>
      <c r="AA9" s="267">
        <v>2602.0077535138971</v>
      </c>
      <c r="AB9" s="270">
        <f>IF(AA9&lt;0,"- ",IF(ISERROR(($E8/AA9)),"- ",(($E8/AA9))))</f>
        <v>4.0814636257936421</v>
      </c>
      <c r="AC9" s="267">
        <v>80.000000000000014</v>
      </c>
      <c r="AD9" s="41">
        <f>IF(ISERROR(AC9/$E8*100),"- ",(AC9/$E8*100))</f>
        <v>0.75329566854990593</v>
      </c>
      <c r="AE9" s="271">
        <v>28.759806110671526</v>
      </c>
      <c r="AF9" s="267">
        <v>294.68</v>
      </c>
      <c r="AG9" s="43">
        <v>0.20748481107867647</v>
      </c>
      <c r="AH9" s="44">
        <v>6.4752390123228061</v>
      </c>
      <c r="AI9" s="272">
        <f>IF(ISERROR(U9+W9+X9-V9),"- ",(U9+W9+X9-V9))</f>
        <v>3252983.0733376178</v>
      </c>
      <c r="AJ9" s="261" t="e">
        <v>#DIV/0!</v>
      </c>
      <c r="AK9" s="262">
        <v>0</v>
      </c>
      <c r="AO9" s="56"/>
      <c r="AP9" s="264"/>
    </row>
    <row r="10" spans="1:42" s="45" customFormat="1" ht="10.5" x14ac:dyDescent="0.15">
      <c r="A10" s="46"/>
      <c r="B10" s="29">
        <v>27</v>
      </c>
      <c r="C10" s="47"/>
      <c r="D10" s="49" t="s">
        <v>900</v>
      </c>
      <c r="E10" s="273"/>
      <c r="F10" s="51"/>
      <c r="G10" s="255" t="s">
        <v>407</v>
      </c>
      <c r="H10" s="267">
        <v>1020059.5745904727</v>
      </c>
      <c r="I10" s="267">
        <v>209715.533351049</v>
      </c>
      <c r="J10" s="267">
        <v>112747.15802121245</v>
      </c>
      <c r="K10" s="267">
        <v>112747.15802121245</v>
      </c>
      <c r="L10" s="267">
        <f>IF(ISERROR(K10/$H10*100),"- ",(K10/$H10*100))</f>
        <v>11.052997376793163</v>
      </c>
      <c r="M10" s="267">
        <f>IF(ISERROR(I10/$H10*100),"- ",(I10/$H10*100))</f>
        <v>20.559145620023646</v>
      </c>
      <c r="N10" s="267">
        <v>382.60878926704373</v>
      </c>
      <c r="O10" s="267">
        <v>382.60878926704373</v>
      </c>
      <c r="P10" s="268">
        <f>IF(AND(O10&lt;0,O9&lt;0),"NA",IF(AND(O10&gt;0,O9&lt;0),"LP",IF(AND(O10&lt;0,O9&gt;0),"PL",((O10/O9-1)*100))))</f>
        <v>35.438440439387975</v>
      </c>
      <c r="Q10" s="267">
        <v>10.925900298260244</v>
      </c>
      <c r="R10" s="269">
        <v>13.959686712774467</v>
      </c>
      <c r="S10" s="267">
        <v>0</v>
      </c>
      <c r="T10" s="39">
        <f>IF(O10&lt;0,"- ",IF(ISERROR(($E8-S10)/O10),"- ",(($E8-S10)/O10)))</f>
        <v>27.756811390414029</v>
      </c>
      <c r="U10" s="267">
        <v>115413.99161693713</v>
      </c>
      <c r="V10" s="267">
        <v>42341.899999999987</v>
      </c>
      <c r="W10" s="267">
        <v>32958.290225919998</v>
      </c>
      <c r="X10" s="267">
        <v>3123742.2678</v>
      </c>
      <c r="Y10" s="39">
        <f>IF(I10&lt;0,"- ",IF(ISERROR((U10+W10+X10-V10)/I10),"- ",(U10+W10+X10-V10)/I10))</f>
        <v>15.400731638874102</v>
      </c>
      <c r="Z10" s="39">
        <f>IF(ISERROR(X10/H10),"- ",(X10/H10))</f>
        <v>3.0623135605134642</v>
      </c>
      <c r="AA10" s="267">
        <v>2879.6165427809415</v>
      </c>
      <c r="AB10" s="270">
        <f>IF(AA10&lt;0,"- ",IF(ISERROR(($E8/AA10)),"- ",(($E8/AA10))))</f>
        <v>3.6879910370788163</v>
      </c>
      <c r="AC10" s="267">
        <v>105.00000000000001</v>
      </c>
      <c r="AD10" s="41">
        <f>IF(ISERROR(AC10/$E8*100),"- ",(AC10/$E8*100))</f>
        <v>0.98870056497175152</v>
      </c>
      <c r="AE10" s="271">
        <v>27.443175103516694</v>
      </c>
      <c r="AF10" s="267">
        <v>294.68</v>
      </c>
      <c r="AG10" s="43">
        <v>0.13737009179264459</v>
      </c>
      <c r="AH10" s="44">
        <v>9.1720854874065356</v>
      </c>
      <c r="AI10" s="272">
        <f>IF(ISERROR(U10+W10+X10-V10),"- ",(U10+W10+X10-V10))</f>
        <v>3229772.6496428573</v>
      </c>
      <c r="AJ10" s="261" t="e">
        <v>#REF!</v>
      </c>
      <c r="AK10" s="262" t="e">
        <v>#REF!</v>
      </c>
      <c r="AO10" s="56"/>
      <c r="AP10" s="264"/>
    </row>
    <row r="11" spans="1:42" s="45" customFormat="1" ht="10.5" x14ac:dyDescent="0.15">
      <c r="A11" s="46"/>
      <c r="B11" s="29">
        <v>28</v>
      </c>
      <c r="D11" s="47" t="s">
        <v>1121</v>
      </c>
      <c r="E11" s="273"/>
      <c r="F11" s="52"/>
      <c r="G11" s="255" t="s">
        <v>458</v>
      </c>
      <c r="H11" s="267">
        <v>1152790.5399303446</v>
      </c>
      <c r="I11" s="267">
        <v>241558.32726811816</v>
      </c>
      <c r="J11" s="267">
        <v>134937.73265831222</v>
      </c>
      <c r="K11" s="267">
        <v>134937.73265831222</v>
      </c>
      <c r="L11" s="267">
        <f>IF(ISERROR(K11/$H11*100),"- ",(K11/$H11*100))</f>
        <v>11.705312282183163</v>
      </c>
      <c r="M11" s="267">
        <f>IF(ISERROR(I11/$H11*100),"- ",(I11/$H11*100))</f>
        <v>20.9542253255057</v>
      </c>
      <c r="N11" s="267">
        <v>457.91276183762801</v>
      </c>
      <c r="O11" s="267">
        <v>457.91276183762801</v>
      </c>
      <c r="P11" s="268">
        <f>IF(AND(O11&lt;0,O10&lt;0),"NA",IF(AND(O11&gt;0,O10&lt;0),"LP",IF(AND(O11&lt;0,O10&gt;0),"PL",((O11/O10-1)*100))))</f>
        <v>19.681715288047251</v>
      </c>
      <c r="Q11" s="267">
        <v>12.067211929721585</v>
      </c>
      <c r="R11" s="269">
        <v>15.045237072256215</v>
      </c>
      <c r="S11" s="267">
        <v>0</v>
      </c>
      <c r="T11" s="39">
        <f>IF(O11&lt;0,"- ",IF(ISERROR(($E8-S11)/O11),"- ",(($E8-S11)/O11)))</f>
        <v>23.192190489256909</v>
      </c>
      <c r="U11" s="267">
        <v>47684.507106635676</v>
      </c>
      <c r="V11" s="267">
        <v>52341.899999999987</v>
      </c>
      <c r="W11" s="267">
        <v>34533.771351049996</v>
      </c>
      <c r="X11" s="267">
        <v>3123742.2678</v>
      </c>
      <c r="Y11" s="39">
        <f>IF(I11&lt;0,"- ",IF(ISERROR((U11+W11+X11-V11)/I11),"- ",(U11+W11+X11-V11)/I11))</f>
        <v>13.055309174903007</v>
      </c>
      <c r="Z11" s="39">
        <f>IF(ISERROR(X11/H11),"- ",(X11/H11))</f>
        <v>2.7097223299462079</v>
      </c>
      <c r="AA11" s="267">
        <v>3207.5293046185689</v>
      </c>
      <c r="AB11" s="270">
        <f>IF(AA11&lt;0,"- ",IF(ISERROR(($E8/AA11)),"- ",(($E8/AA11))))</f>
        <v>3.3109596176434319</v>
      </c>
      <c r="AC11" s="267">
        <v>130</v>
      </c>
      <c r="AD11" s="41">
        <f>IF(ISERROR(AC11/$E8*100),"- ",(AC11/$E8*100))</f>
        <v>1.2241054613935969</v>
      </c>
      <c r="AE11" s="271">
        <v>28.389687039580018</v>
      </c>
      <c r="AF11" s="267">
        <v>294.68</v>
      </c>
      <c r="AG11" s="43">
        <v>5.1239168028371668E-2</v>
      </c>
      <c r="AH11" s="44">
        <v>12.616855122544175</v>
      </c>
      <c r="AI11" s="272">
        <f>IF(ISERROR(U11+W11+X11-V11),"- ",(U11+W11+X11-V11))</f>
        <v>3153618.646257686</v>
      </c>
      <c r="AJ11" s="261" t="e">
        <v>#REF!</v>
      </c>
      <c r="AK11" s="262" t="e">
        <v>#REF!</v>
      </c>
      <c r="AO11" s="56"/>
      <c r="AP11" s="264"/>
    </row>
    <row r="12" spans="1:42" s="45" customFormat="1" ht="10.35" customHeight="1" x14ac:dyDescent="0.15">
      <c r="A12" s="46"/>
      <c r="B12" s="46"/>
      <c r="E12" s="274"/>
      <c r="F12" s="76"/>
      <c r="G12" s="275"/>
      <c r="H12" s="56"/>
      <c r="I12" s="56"/>
      <c r="J12" s="56"/>
      <c r="K12" s="56"/>
      <c r="L12" s="44"/>
      <c r="M12" s="44"/>
      <c r="N12" s="44"/>
      <c r="O12" s="44"/>
      <c r="P12" s="276"/>
      <c r="Q12" s="57"/>
      <c r="R12" s="277"/>
      <c r="S12" s="278"/>
      <c r="T12" s="61"/>
      <c r="U12" s="61"/>
      <c r="V12" s="61"/>
      <c r="W12" s="61"/>
      <c r="X12" s="61"/>
      <c r="Y12" s="61"/>
      <c r="Z12" s="57"/>
      <c r="AA12" s="57"/>
      <c r="AB12" s="277"/>
      <c r="AC12" s="279"/>
      <c r="AD12" s="57"/>
      <c r="AE12" s="277"/>
      <c r="AF12" s="279"/>
      <c r="AG12" s="57"/>
      <c r="AH12" s="57"/>
      <c r="AI12" s="57"/>
      <c r="AJ12" s="280"/>
      <c r="AK12" s="281"/>
      <c r="AL12" s="282"/>
      <c r="AM12" s="282"/>
      <c r="AN12" s="282"/>
      <c r="AO12" s="282"/>
    </row>
    <row r="13" spans="1:42" s="45" customFormat="1" ht="10.5" x14ac:dyDescent="0.15">
      <c r="A13" s="46">
        <v>2</v>
      </c>
      <c r="B13" s="29">
        <v>25</v>
      </c>
      <c r="C13" s="30" t="str">
        <f>VLOOKUP($A13,'All cos summary'!$A$103:$B$111,2,FALSE)</f>
        <v>ACEM IB Equity</v>
      </c>
      <c r="D13" s="63" t="s">
        <v>595</v>
      </c>
      <c r="E13" s="254">
        <v>418.45</v>
      </c>
      <c r="F13" s="65">
        <v>11102.179298761335</v>
      </c>
      <c r="G13" s="255" t="s">
        <v>518</v>
      </c>
      <c r="H13" s="256">
        <v>340803.8</v>
      </c>
      <c r="I13" s="256">
        <v>50062.600000000006</v>
      </c>
      <c r="J13" s="256">
        <v>41909.9</v>
      </c>
      <c r="K13" s="256">
        <v>17096.400000000001</v>
      </c>
      <c r="L13" s="256">
        <f>IF(ISERROR(K13/$H13*100),"- ",(K13/$H13*100))</f>
        <v>5.0164933606960966</v>
      </c>
      <c r="M13" s="256">
        <f>IF(ISERROR(I13/$H13*100),"- ",(I13/$H13*100))</f>
        <v>14.689566254836361</v>
      </c>
      <c r="N13" s="256">
        <v>17.015102919085706</v>
      </c>
      <c r="O13" s="256">
        <v>6.9410092972270725</v>
      </c>
      <c r="P13" s="257" t="s">
        <v>50</v>
      </c>
      <c r="Q13" s="256">
        <v>4.7479470955231093</v>
      </c>
      <c r="R13" s="258">
        <v>3.6030989382213447</v>
      </c>
      <c r="S13" s="256">
        <v>57.281052715683501</v>
      </c>
      <c r="T13" s="82">
        <f>IF(O13&lt;0,"- ",IF(ISERROR(($E13-S13)/O13),"- ",(($E13-S13)/O13)))</f>
        <v>52.034067643246516</v>
      </c>
      <c r="U13" s="256">
        <v>-82884.100000000006</v>
      </c>
      <c r="V13" s="256">
        <v>114404.90000000001</v>
      </c>
      <c r="W13" s="256">
        <v>103681.7</v>
      </c>
      <c r="X13" s="256">
        <v>1034334.5343690999</v>
      </c>
      <c r="Y13" s="82">
        <f>IF(I13&lt;0,"- ",IF(ISERROR((U13+W13+X13-V13)/I13),"- ",(U13+W13+X13-V13)/I13))</f>
        <v>18.791018332429793</v>
      </c>
      <c r="Z13" s="70">
        <f>IF(ISERROR(X13/H13),"- ",(X13/H13))</f>
        <v>3.0349853328193523</v>
      </c>
      <c r="AA13" s="256">
        <v>216.97555925459787</v>
      </c>
      <c r="AB13" s="71">
        <f>IF(AA13&lt;0,"- ",IF(ISERROR(($E13/AA13)),"- ",(($E13/AA13))))</f>
        <v>1.9285582276526969</v>
      </c>
      <c r="AC13" s="256">
        <v>2.5</v>
      </c>
      <c r="AD13" s="72">
        <f>IF(ISERROR(AC13/$E13*100),"- ",(AC13/$E13*100))</f>
        <v>0.59744294419882904</v>
      </c>
      <c r="AE13" s="259">
        <v>14.692829140608781</v>
      </c>
      <c r="AF13" s="256">
        <v>2463.1</v>
      </c>
      <c r="AG13" s="74">
        <v>-0.14457707541044917</v>
      </c>
      <c r="AH13" s="75">
        <v>11.852459016393444</v>
      </c>
      <c r="AI13" s="260">
        <f>IF(ISERROR(U13+W13+X13-V13),"- ",(U13+W13+X13-V13))</f>
        <v>940727.23436909996</v>
      </c>
      <c r="AJ13" s="261" t="e">
        <v>#DIV/0!</v>
      </c>
      <c r="AK13" s="262">
        <v>0</v>
      </c>
      <c r="AL13" s="263"/>
      <c r="AM13" s="264"/>
      <c r="AN13" s="265"/>
      <c r="AO13" s="56"/>
      <c r="AP13" s="264"/>
    </row>
    <row r="14" spans="1:42" s="45" customFormat="1" ht="10.5" x14ac:dyDescent="0.15">
      <c r="A14" s="46"/>
      <c r="B14" s="29">
        <v>26</v>
      </c>
      <c r="C14" s="47"/>
      <c r="D14" s="47" t="s">
        <v>901</v>
      </c>
      <c r="E14" s="266"/>
      <c r="F14" s="32"/>
      <c r="G14" s="255" t="s">
        <v>311</v>
      </c>
      <c r="H14" s="267">
        <v>412356.24794600665</v>
      </c>
      <c r="I14" s="267">
        <v>71919.574637616781</v>
      </c>
      <c r="J14" s="267">
        <v>38734.380321073681</v>
      </c>
      <c r="K14" s="267">
        <v>21073.580321073678</v>
      </c>
      <c r="L14" s="267">
        <f>IF(ISERROR(K14/$H14*100),"- ",(K14/$H14*100))</f>
        <v>5.1105277114251519</v>
      </c>
      <c r="M14" s="267">
        <f>IF(ISERROR(I14/$H14*100),"- ",(I14/$H14*100))</f>
        <v>17.44112645215305</v>
      </c>
      <c r="N14" s="267">
        <v>15.670515543763122</v>
      </c>
      <c r="O14" s="267">
        <v>8.5256009066565586</v>
      </c>
      <c r="P14" s="268">
        <f>IF(AND(O14&lt;0,O13&lt;0),"NA",IF(AND(O14&gt;0,O13&lt;0),"LP",IF(AND(O14&lt;0,O13&gt;0),"PL",((O14/O13-1)*100))))</f>
        <v>22.829412000103911</v>
      </c>
      <c r="Q14" s="267">
        <v>4.8183996713507105</v>
      </c>
      <c r="R14" s="269">
        <v>3.8377602904490016</v>
      </c>
      <c r="S14" s="267">
        <v>57.079440466057136</v>
      </c>
      <c r="T14" s="38">
        <f>IF(O14&lt;0,"- ",IF(ISERROR(($E13-S14)/O14),"- ",(($E13-S14)/O14)))</f>
        <v>42.386520726274497</v>
      </c>
      <c r="U14" s="267">
        <v>-21053.438521176104</v>
      </c>
      <c r="V14" s="267">
        <v>87877.900000000009</v>
      </c>
      <c r="W14" s="267">
        <v>113159.39525883782</v>
      </c>
      <c r="X14" s="267">
        <v>1034334.5343690999</v>
      </c>
      <c r="Y14" s="38">
        <f>IF(I14&lt;0,"- ",IF(ISERROR((U14+W14+X14-V14)/I14),"- ",(U14+W14+X14-V14)/I14))</f>
        <v>14.440610867622572</v>
      </c>
      <c r="Z14" s="39">
        <f>IF(ISERROR(X14/H14),"- ",(X14/H14))</f>
        <v>2.5083517941615723</v>
      </c>
      <c r="AA14" s="267">
        <v>228.08898588926036</v>
      </c>
      <c r="AB14" s="270">
        <f>IF(AA14&lt;0,"- ",IF(ISERROR(($E13/AA14)),"- ",(($E13/AA14))))</f>
        <v>1.8345909968803227</v>
      </c>
      <c r="AC14" s="267">
        <v>2.5</v>
      </c>
      <c r="AD14" s="41">
        <f>IF(ISERROR(AC14/$E13*100),"- ",(AC14/$E13*100))</f>
        <v>0.59744294419882904</v>
      </c>
      <c r="AE14" s="271">
        <v>15.953527457461359</v>
      </c>
      <c r="AF14" s="267">
        <v>2471.7999999999997</v>
      </c>
      <c r="AG14" s="43">
        <v>-3.2018881685399472E-2</v>
      </c>
      <c r="AH14" s="44">
        <v>12.612157430597412</v>
      </c>
      <c r="AI14" s="272">
        <f>IF(ISERROR(U14+W14+X14-V14),"- ",(U14+W14+X14-V14))</f>
        <v>1038562.5911067616</v>
      </c>
      <c r="AJ14" s="261" t="e">
        <v>#DIV/0!</v>
      </c>
      <c r="AK14" s="262">
        <v>0</v>
      </c>
      <c r="AO14" s="56"/>
      <c r="AP14" s="264"/>
    </row>
    <row r="15" spans="1:42" s="45" customFormat="1" ht="10.5" x14ac:dyDescent="0.15">
      <c r="A15" s="46"/>
      <c r="B15" s="29">
        <v>27</v>
      </c>
      <c r="C15" s="47"/>
      <c r="D15" s="49" t="s">
        <v>884</v>
      </c>
      <c r="E15" s="273"/>
      <c r="F15" s="51"/>
      <c r="G15" s="255" t="s">
        <v>407</v>
      </c>
      <c r="H15" s="267">
        <v>465853.7252631358</v>
      </c>
      <c r="I15" s="267">
        <v>81892.218824417767</v>
      </c>
      <c r="J15" s="267">
        <v>26722.20209825788</v>
      </c>
      <c r="K15" s="267">
        <v>26722.20209825788</v>
      </c>
      <c r="L15" s="267">
        <f>IF(ISERROR(K15/$H15*100),"- ",(K15/$H15*100))</f>
        <v>5.7361786863814261</v>
      </c>
      <c r="M15" s="267">
        <f>IF(ISERROR(I15/$H15*100),"- ",(I15/$H15*100))</f>
        <v>17.578955449623429</v>
      </c>
      <c r="N15" s="267">
        <v>10.810826967496514</v>
      </c>
      <c r="O15" s="267">
        <v>10.810826967496514</v>
      </c>
      <c r="P15" s="268">
        <f>IF(AND(O15&lt;0,O14&lt;0),"NA",IF(AND(O15&gt;0,O14&lt;0),"LP",IF(AND(O15&lt;0,O14&gt;0),"PL",((O15/O14-1)*100))))</f>
        <v>26.80428143259337</v>
      </c>
      <c r="Q15" s="267">
        <v>4.5618709741866272</v>
      </c>
      <c r="R15" s="269">
        <v>4.6384297263055956</v>
      </c>
      <c r="S15" s="267">
        <v>57.079440466057136</v>
      </c>
      <c r="T15" s="39">
        <f>IF(O15&lt;0,"- ",IF(ISERROR(($E13-S15)/O15),"- ",(($E13-S15)/O15)))</f>
        <v>33.426726800866206</v>
      </c>
      <c r="U15" s="267">
        <v>-1390.6778052425434</v>
      </c>
      <c r="V15" s="267">
        <v>92852.900000000009</v>
      </c>
      <c r="W15" s="267">
        <v>116088.90541009916</v>
      </c>
      <c r="X15" s="267">
        <v>1034334.5343690999</v>
      </c>
      <c r="Y15" s="39">
        <f>IF(I15&lt;0,"- ",IF(ISERROR((U15+W15+X15-V15)/I15),"- ",(U15+W15+X15-V15)/I15))</f>
        <v>12.897194350521566</v>
      </c>
      <c r="Z15" s="39">
        <f>IF(ISERROR(X15/H15),"- ",(X15/H15))</f>
        <v>2.22029894423375</v>
      </c>
      <c r="AA15" s="267">
        <v>238.05268728025393</v>
      </c>
      <c r="AB15" s="270">
        <f>IF(AA15&lt;0,"- ",IF(ISERROR(($E13/AA15)),"- ",(($E13/AA15))))</f>
        <v>1.7578041431952771</v>
      </c>
      <c r="AC15" s="267">
        <v>2.5</v>
      </c>
      <c r="AD15" s="41">
        <f>IF(ISERROR(AC15/$E13*100),"- ",(AC15/$E13*100))</f>
        <v>0.59744294419882904</v>
      </c>
      <c r="AE15" s="271">
        <v>23.124965439891138</v>
      </c>
      <c r="AF15" s="267">
        <v>2471.7999999999997</v>
      </c>
      <c r="AG15" s="43">
        <v>-2.0133489712791889E-3</v>
      </c>
      <c r="AH15" s="44">
        <v>10.205985383593086</v>
      </c>
      <c r="AI15" s="272">
        <f>IF(ISERROR(U15+W15+X15-V15),"- ",(U15+W15+X15-V15))</f>
        <v>1056179.8619739567</v>
      </c>
      <c r="AJ15" s="261" t="e">
        <v>#DIV/0!</v>
      </c>
      <c r="AK15" s="262">
        <v>0</v>
      </c>
      <c r="AO15" s="56"/>
      <c r="AP15" s="264"/>
    </row>
    <row r="16" spans="1:42" s="45" customFormat="1" ht="10.5" x14ac:dyDescent="0.15">
      <c r="A16" s="46"/>
      <c r="B16" s="29">
        <v>28</v>
      </c>
      <c r="D16" s="47" t="s">
        <v>1123</v>
      </c>
      <c r="E16" s="273"/>
      <c r="F16" s="52"/>
      <c r="G16" s="255" t="s">
        <v>458</v>
      </c>
      <c r="H16" s="267">
        <v>523570.48895528325</v>
      </c>
      <c r="I16" s="267">
        <v>99257.493767333624</v>
      </c>
      <c r="J16" s="267">
        <v>35785.262631754282</v>
      </c>
      <c r="K16" s="267">
        <v>35785.262631754282</v>
      </c>
      <c r="L16" s="267">
        <f>IF(ISERROR(K16/$H16*100),"- ",(K16/$H16*100))</f>
        <v>6.8348509678532716</v>
      </c>
      <c r="M16" s="267">
        <f>IF(ISERROR(I16/$H16*100),"- ",(I16/$H16*100))</f>
        <v>18.95780909374572</v>
      </c>
      <c r="N16" s="267">
        <v>14.477410240211297</v>
      </c>
      <c r="O16" s="267">
        <v>14.477410240211297</v>
      </c>
      <c r="P16" s="268">
        <f>IF(AND(O16&lt;0,O15&lt;0),"NA",IF(AND(O16&gt;0,O15&lt;0),"LP",IF(AND(O16&lt;0,O15&gt;0),"PL",((O16/O15-1)*100))))</f>
        <v>33.91584458560493</v>
      </c>
      <c r="Q16" s="267">
        <v>5.610598412789896</v>
      </c>
      <c r="R16" s="269">
        <v>5.9183789927202826</v>
      </c>
      <c r="S16" s="267">
        <v>57.079440466057136</v>
      </c>
      <c r="T16" s="39">
        <f>IF(O16&lt;0,"- ",IF(ISERROR(($E13-S16)/O16),"- ",(($E13-S16)/O16)))</f>
        <v>24.960994648768665</v>
      </c>
      <c r="U16" s="267">
        <v>-6693.8777461774953</v>
      </c>
      <c r="V16" s="267">
        <v>92827.900000000009</v>
      </c>
      <c r="W16" s="267">
        <v>119169.27419548246</v>
      </c>
      <c r="X16" s="267">
        <v>1034334.5343690999</v>
      </c>
      <c r="Y16" s="39">
        <f>IF(I16&lt;0,"- ",IF(ISERROR((U16+W16+X16-V16)/I16),"- ",(U16+W16+X16-V16)/I16))</f>
        <v>10.618664554325854</v>
      </c>
      <c r="Z16" s="39">
        <f>IF(ISERROR(X16/H16),"- ",(X16/H16))</f>
        <v>1.9755401730777069</v>
      </c>
      <c r="AA16" s="267">
        <v>251.18297194396223</v>
      </c>
      <c r="AB16" s="270">
        <f>IF(AA16&lt;0,"- ",IF(ISERROR(($E13/AA16)),"- ",(($E13/AA16))))</f>
        <v>1.665917067393224</v>
      </c>
      <c r="AC16" s="267">
        <v>3</v>
      </c>
      <c r="AD16" s="41">
        <f>IF(ISERROR(AC16/$E13*100),"- ",(AC16/$E13*100))</f>
        <v>0.7169315330385948</v>
      </c>
      <c r="AE16" s="271">
        <v>20.721938179712833</v>
      </c>
      <c r="AF16" s="267">
        <v>2471.7999999999997</v>
      </c>
      <c r="AG16" s="43">
        <v>-9.2677631909477108E-3</v>
      </c>
      <c r="AH16" s="44">
        <v>12.479106526488039</v>
      </c>
      <c r="AI16" s="272">
        <f>IF(ISERROR(U16+W16+X16-V16),"- ",(U16+W16+X16-V16))</f>
        <v>1053982.0308184049</v>
      </c>
      <c r="AJ16" s="261" t="e">
        <v>#DIV/0!</v>
      </c>
      <c r="AK16" s="262">
        <v>0</v>
      </c>
      <c r="AO16" s="56"/>
      <c r="AP16" s="264"/>
    </row>
    <row r="17" spans="1:42" s="45" customFormat="1" ht="10.35" customHeight="1" x14ac:dyDescent="0.15">
      <c r="A17" s="46"/>
      <c r="B17" s="46"/>
      <c r="E17" s="274"/>
      <c r="F17" s="76"/>
      <c r="G17" s="275"/>
      <c r="H17" s="56"/>
      <c r="I17" s="56"/>
      <c r="J17" s="56"/>
      <c r="K17" s="56"/>
      <c r="L17" s="44"/>
      <c r="M17" s="44"/>
      <c r="N17" s="44"/>
      <c r="O17" s="44"/>
      <c r="P17" s="276"/>
      <c r="Q17" s="57"/>
      <c r="R17" s="277"/>
      <c r="S17" s="278"/>
      <c r="T17" s="61"/>
      <c r="U17" s="61"/>
      <c r="V17" s="61"/>
      <c r="W17" s="61"/>
      <c r="X17" s="61"/>
      <c r="Y17" s="61"/>
      <c r="Z17" s="57"/>
      <c r="AA17" s="57"/>
      <c r="AB17" s="277"/>
      <c r="AC17" s="279"/>
      <c r="AD17" s="57"/>
      <c r="AE17" s="277"/>
      <c r="AF17" s="57"/>
      <c r="AG17" s="57"/>
      <c r="AH17" s="44"/>
      <c r="AI17" s="57"/>
      <c r="AJ17" s="280"/>
      <c r="AK17" s="281"/>
      <c r="AL17" s="282"/>
      <c r="AM17" s="282"/>
      <c r="AN17" s="282"/>
      <c r="AO17" s="282"/>
    </row>
    <row r="18" spans="1:42" s="45" customFormat="1" ht="10.5" x14ac:dyDescent="0.15">
      <c r="A18" s="46">
        <v>3</v>
      </c>
      <c r="B18" s="29">
        <v>25</v>
      </c>
      <c r="C18" s="30" t="str">
        <f>VLOOKUP($A18,'All cos summary'!$A$103:$B$111,2,FALSE)</f>
        <v>SRCM IB Equity</v>
      </c>
      <c r="D18" s="63" t="s">
        <v>601</v>
      </c>
      <c r="E18" s="254">
        <v>23125</v>
      </c>
      <c r="F18" s="65">
        <v>8955.8020447592971</v>
      </c>
      <c r="G18" s="255" t="s">
        <v>518</v>
      </c>
      <c r="H18" s="256">
        <v>180373.3</v>
      </c>
      <c r="I18" s="256">
        <v>38367.499999999985</v>
      </c>
      <c r="J18" s="256">
        <v>11962.299999999985</v>
      </c>
      <c r="K18" s="256">
        <v>11962.299999999985</v>
      </c>
      <c r="L18" s="256">
        <f>IF(ISERROR(K18/$H18*100),"- ",(K18/$H18*100))</f>
        <v>6.6319682569426774</v>
      </c>
      <c r="M18" s="256">
        <f>IF(ISERROR(I18/$H18*100),"- ",(I18/$H18*100))</f>
        <v>21.271163747627831</v>
      </c>
      <c r="N18" s="256">
        <v>331.54933481152949</v>
      </c>
      <c r="O18" s="256">
        <v>331.54933481152949</v>
      </c>
      <c r="P18" s="257" t="s">
        <v>50</v>
      </c>
      <c r="Q18" s="256">
        <v>6.4589510700131099</v>
      </c>
      <c r="R18" s="258">
        <v>5.7516754063142708</v>
      </c>
      <c r="S18" s="256">
        <v>0</v>
      </c>
      <c r="T18" s="82">
        <f>IF(O18&lt;0,"- ",IF(ISERROR(($E18-S18)/O18),"- ",(($E18-S18)/O18)))</f>
        <v>69.748292552435657</v>
      </c>
      <c r="U18" s="256">
        <v>-39477.199999999997</v>
      </c>
      <c r="V18" s="256">
        <v>35597.199999999997</v>
      </c>
      <c r="W18" s="256">
        <v>0</v>
      </c>
      <c r="X18" s="267">
        <v>834367.29749999999</v>
      </c>
      <c r="Y18" s="82">
        <f>IF(I18&lt;0,"- ",IF(ISERROR((U18+W18+X18-V18)/I18),"- ",(U18+W18+X18-V18)/I18))</f>
        <v>19.790001889620132</v>
      </c>
      <c r="Z18" s="70">
        <f>IF(ISERROR(X18/H18),"- ",(X18/H18))</f>
        <v>4.6257805201767672</v>
      </c>
      <c r="AA18" s="256">
        <v>5878.9883592017741</v>
      </c>
      <c r="AB18" s="71">
        <f>IF(AA18&lt;0,"- ",IF(ISERROR(($E18/AA18)),"- ",(($E18/AA18))))</f>
        <v>3.9334998790744029</v>
      </c>
      <c r="AC18" s="256">
        <v>105.28547671840353</v>
      </c>
      <c r="AD18" s="72">
        <f>IF(ISERROR(AC18/$E18*100),"- ",(AC18/$E18*100))</f>
        <v>0.45528854797147478</v>
      </c>
      <c r="AE18" s="259">
        <v>31.755598839688059</v>
      </c>
      <c r="AF18" s="256">
        <v>36.08</v>
      </c>
      <c r="AG18" s="74">
        <v>-0.18981302955965831</v>
      </c>
      <c r="AH18" s="75">
        <v>4.9329177655238476</v>
      </c>
      <c r="AI18" s="260">
        <f>IF(ISERROR(U18+W18+X18-V18),"- ",(U18+W18+X18-V18))</f>
        <v>759292.89750000008</v>
      </c>
      <c r="AJ18" s="261" t="e">
        <v>#DIV/0!</v>
      </c>
      <c r="AK18" s="262">
        <v>0</v>
      </c>
      <c r="AL18" s="263"/>
      <c r="AM18" s="264"/>
      <c r="AN18" s="265"/>
      <c r="AO18" s="56"/>
      <c r="AP18" s="264"/>
    </row>
    <row r="19" spans="1:42" s="45" customFormat="1" ht="10.5" x14ac:dyDescent="0.15">
      <c r="A19" s="46"/>
      <c r="B19" s="29">
        <v>26</v>
      </c>
      <c r="C19" s="47"/>
      <c r="D19" s="47" t="s">
        <v>902</v>
      </c>
      <c r="E19" s="266"/>
      <c r="F19" s="32"/>
      <c r="G19" s="255" t="s">
        <v>311</v>
      </c>
      <c r="H19" s="267">
        <v>191197.68859571873</v>
      </c>
      <c r="I19" s="267">
        <v>41996.909795718733</v>
      </c>
      <c r="J19" s="267">
        <v>16829.440876331861</v>
      </c>
      <c r="K19" s="267">
        <v>17389.340876331862</v>
      </c>
      <c r="L19" s="267">
        <f>IF(ISERROR(K19/$H19*100),"- ",(K19/$H19*100))</f>
        <v>9.0949535028642821</v>
      </c>
      <c r="M19" s="267">
        <f>IF(ISERROR(I19/$H19*100),"- ",(I19/$H19*100))</f>
        <v>21.965176516605194</v>
      </c>
      <c r="N19" s="267">
        <v>466.44791785842187</v>
      </c>
      <c r="O19" s="267">
        <v>481.96621054134874</v>
      </c>
      <c r="P19" s="268">
        <f>IF(AND(O19&lt;0,O18&lt;0),"NA",IF(AND(O19&gt;0,O18&lt;0),"LP",IF(AND(O19&lt;0,O18&gt;0),"PL",((O19/O18-1)*100))))</f>
        <v>45.367871365305049</v>
      </c>
      <c r="Q19" s="267">
        <v>8.5269508525656903</v>
      </c>
      <c r="R19" s="269">
        <v>7.966421219862327</v>
      </c>
      <c r="S19" s="267">
        <v>0</v>
      </c>
      <c r="T19" s="38">
        <f>IF(O19&lt;0,"- ",IF(ISERROR(($E18-S19)/O19),"- ",(($E18-S19)/O19)))</f>
        <v>47.980541984521679</v>
      </c>
      <c r="U19" s="267">
        <v>-49268.217326773331</v>
      </c>
      <c r="V19" s="267">
        <v>20597.199999999997</v>
      </c>
      <c r="W19" s="256">
        <v>0</v>
      </c>
      <c r="X19" s="267">
        <v>834367.29749999999</v>
      </c>
      <c r="Y19" s="38">
        <f>IF(I19&lt;0,"- ",IF(ISERROR((U19+W19+X19-V19)/I19),"- ",(U19+W19+X19-V19)/I19))</f>
        <v>18.203765083952959</v>
      </c>
      <c r="Z19" s="39">
        <f>IF(ISERROR(X19/H19),"- ",(X19/H19))</f>
        <v>4.3638984531044329</v>
      </c>
      <c r="AA19" s="267">
        <v>6220.9545697431231</v>
      </c>
      <c r="AB19" s="270">
        <f>IF(AA19&lt;0,"- ",IF(ISERROR(($E18/AA19)),"- ",(($E18/AA19))))</f>
        <v>3.7172751771043528</v>
      </c>
      <c r="AC19" s="267">
        <v>140</v>
      </c>
      <c r="AD19" s="41">
        <f>IF(ISERROR(AC19/$E18*100),"- ",(AC19/$E18*100))</f>
        <v>0.60540540540540544</v>
      </c>
      <c r="AE19" s="271">
        <v>30.014069018203521</v>
      </c>
      <c r="AF19" s="267">
        <v>36.08</v>
      </c>
      <c r="AG19" s="43">
        <v>-0.22570802123443603</v>
      </c>
      <c r="AH19" s="44">
        <v>9.3811900225771527</v>
      </c>
      <c r="AI19" s="272">
        <f>IF(ISERROR(U19+W19+X19-V19),"- ",(U19+W19+X19-V19))</f>
        <v>764501.8801732267</v>
      </c>
      <c r="AJ19" s="261" t="e">
        <v>#DIV/0!</v>
      </c>
      <c r="AK19" s="262">
        <v>0</v>
      </c>
      <c r="AM19" s="264"/>
      <c r="AO19" s="56"/>
      <c r="AP19" s="264"/>
    </row>
    <row r="20" spans="1:42" s="45" customFormat="1" ht="10.5" x14ac:dyDescent="0.15">
      <c r="A20" s="46"/>
      <c r="B20" s="29">
        <v>27</v>
      </c>
      <c r="C20" s="47"/>
      <c r="D20" s="49" t="s">
        <v>822</v>
      </c>
      <c r="E20" s="273"/>
      <c r="F20" s="51"/>
      <c r="G20" s="255" t="s">
        <v>407</v>
      </c>
      <c r="H20" s="267">
        <v>207561.64161594058</v>
      </c>
      <c r="I20" s="267">
        <v>42671.589896460588</v>
      </c>
      <c r="J20" s="267">
        <v>21375.373851522803</v>
      </c>
      <c r="K20" s="267">
        <v>21375.373851522803</v>
      </c>
      <c r="L20" s="267">
        <f>IF(ISERROR(K20/$H20*100),"- ",(K20/$H20*100))</f>
        <v>10.298325685376151</v>
      </c>
      <c r="M20" s="267">
        <f>IF(ISERROR(I20/$H20*100),"- ",(I20/$H20*100))</f>
        <v>20.558514359516149</v>
      </c>
      <c r="N20" s="267">
        <v>592.44384289143022</v>
      </c>
      <c r="O20" s="267">
        <v>592.44384289143022</v>
      </c>
      <c r="P20" s="268">
        <f>IF(AND(O20&lt;0,O19&lt;0),"NA",IF(AND(O20&gt;0,O19&lt;0),"LP",IF(AND(O20&lt;0,O19&gt;0),"PL",((O20/O19-1)*100))))</f>
        <v>22.922277523561661</v>
      </c>
      <c r="Q20" s="267">
        <v>9.6867979228411123</v>
      </c>
      <c r="R20" s="269">
        <v>9.2142092017119239</v>
      </c>
      <c r="S20" s="267">
        <v>0</v>
      </c>
      <c r="T20" s="39">
        <f>IF(O20&lt;0,"- ",IF(ISERROR(($E18-S20)/O20),"- ",(($E18-S20)/O20)))</f>
        <v>39.033235432303798</v>
      </c>
      <c r="U20" s="267">
        <v>-58839.668617575284</v>
      </c>
      <c r="V20" s="267">
        <v>15597.199999999997</v>
      </c>
      <c r="W20" s="256">
        <v>0</v>
      </c>
      <c r="X20" s="267">
        <v>834367.29749999999</v>
      </c>
      <c r="Y20" s="39">
        <f>IF(I20&lt;0,"- ",IF(ISERROR((U20+W20+X20-V20)/I20),"- ",(U20+W20+X20-V20)/I20))</f>
        <v>17.808814499912913</v>
      </c>
      <c r="Z20" s="39">
        <f>IF(ISERROR(X20/H20),"- ",(X20/H20))</f>
        <v>4.0198530470474036</v>
      </c>
      <c r="AA20" s="267">
        <v>6638.3984126345522</v>
      </c>
      <c r="AB20" s="270">
        <f>IF(AA20&lt;0,"- ",IF(ISERROR(($E18/AA20)),"- ",(($E18/AA20))))</f>
        <v>3.4835209583063396</v>
      </c>
      <c r="AC20" s="267">
        <v>175</v>
      </c>
      <c r="AD20" s="41">
        <f>IF(ISERROR(AC20/$E18*100),"- ",(AC20/$E18*100))</f>
        <v>0.7567567567567568</v>
      </c>
      <c r="AE20" s="271">
        <v>29.538664651473145</v>
      </c>
      <c r="AF20" s="267">
        <v>36.08</v>
      </c>
      <c r="AG20" s="43">
        <v>-0.25363814442156218</v>
      </c>
      <c r="AH20" s="44">
        <v>10.733522333953694</v>
      </c>
      <c r="AI20" s="272">
        <f>IF(ISERROR(U20+W20+X20-V20),"- ",(U20+W20+X20-V20))</f>
        <v>759930.42888242472</v>
      </c>
      <c r="AJ20" s="261" t="e">
        <v>#DIV/0!</v>
      </c>
      <c r="AK20" s="262">
        <v>0</v>
      </c>
      <c r="AO20" s="56"/>
      <c r="AP20" s="264"/>
    </row>
    <row r="21" spans="1:42" s="45" customFormat="1" ht="10.5" x14ac:dyDescent="0.15">
      <c r="A21" s="46"/>
      <c r="B21" s="29">
        <v>28</v>
      </c>
      <c r="D21" s="47" t="s">
        <v>1123</v>
      </c>
      <c r="E21" s="273"/>
      <c r="F21" s="52"/>
      <c r="G21" s="255" t="s">
        <v>458</v>
      </c>
      <c r="H21" s="267">
        <v>227395.3102434513</v>
      </c>
      <c r="I21" s="267">
        <v>49314.328745375547</v>
      </c>
      <c r="J21" s="267">
        <v>27119.401236875059</v>
      </c>
      <c r="K21" s="267">
        <v>27119.401236875059</v>
      </c>
      <c r="L21" s="267">
        <f>IF(ISERROR(K21/$H21*100),"- ",(K21/$H21*100))</f>
        <v>11.926104020281159</v>
      </c>
      <c r="M21" s="267">
        <f>IF(ISERROR(I21/$H21*100),"- ",(I21/$H21*100))</f>
        <v>21.686607649286707</v>
      </c>
      <c r="N21" s="267">
        <v>751.64637574487415</v>
      </c>
      <c r="O21" s="267">
        <v>751.64637574487415</v>
      </c>
      <c r="P21" s="268">
        <f>IF(AND(O21&lt;0,O20&lt;0),"NA",IF(AND(O21&gt;0,O20&lt;0),"LP",IF(AND(O21&lt;0,O20&gt;0),"PL",((O21/O20-1)*100))))</f>
        <v>26.87217274070295</v>
      </c>
      <c r="Q21" s="267">
        <v>11.448213040999324</v>
      </c>
      <c r="R21" s="269">
        <v>10.890708423962788</v>
      </c>
      <c r="S21" s="267">
        <v>0</v>
      </c>
      <c r="T21" s="39">
        <f>IF(O21&lt;0,"- ",IF(ISERROR(($E18-S21)/O21),"- ",(($E18-S21)/O21)))</f>
        <v>30.765797250180782</v>
      </c>
      <c r="U21" s="267">
        <v>-65548.003880037795</v>
      </c>
      <c r="V21" s="267">
        <v>15597.199999999997</v>
      </c>
      <c r="W21" s="256">
        <v>0</v>
      </c>
      <c r="X21" s="267">
        <v>834367.29749999999</v>
      </c>
      <c r="Y21" s="39">
        <f>IF(I21&lt;0,"- ",IF(ISERROR((U21+W21+X21-V21)/I21),"- ",(U21+W21+X21-V21)/I21))</f>
        <v>15.273899346964054</v>
      </c>
      <c r="Z21" s="39">
        <f>IF(ISERROR(X21/H21),"- ",(X21/H21))</f>
        <v>3.6692370506969536</v>
      </c>
      <c r="AA21" s="267">
        <v>7165.0447883794277</v>
      </c>
      <c r="AB21" s="270">
        <f>IF(AA21&lt;0,"- ",IF(ISERROR(($E18/AA21)),"- ",(($E18/AA21))))</f>
        <v>3.2274745912970566</v>
      </c>
      <c r="AC21" s="267">
        <v>225</v>
      </c>
      <c r="AD21" s="41">
        <f>IF(ISERROR(AC21/$E18*100),"- ",(AC21/$E18*100))</f>
        <v>0.97297297297297292</v>
      </c>
      <c r="AE21" s="271">
        <v>29.934289216392113</v>
      </c>
      <c r="AF21" s="267">
        <v>36.08</v>
      </c>
      <c r="AG21" s="43">
        <v>-0.2632300734795025</v>
      </c>
      <c r="AH21" s="44">
        <v>12.813146980193322</v>
      </c>
      <c r="AI21" s="272">
        <f>IF(ISERROR(U21+W21+X21-V21),"- ",(U21+W21+X21-V21))</f>
        <v>753222.09361996222</v>
      </c>
      <c r="AJ21" s="261" t="e">
        <v>#DIV/0!</v>
      </c>
      <c r="AK21" s="262">
        <v>0</v>
      </c>
      <c r="AO21" s="56"/>
      <c r="AP21" s="264"/>
    </row>
    <row r="22" spans="1:42" s="45" customFormat="1" ht="10.35" customHeight="1" x14ac:dyDescent="0.15">
      <c r="A22" s="46"/>
      <c r="B22" s="46"/>
      <c r="E22" s="274"/>
      <c r="F22" s="76"/>
      <c r="G22" s="275"/>
      <c r="H22" s="56"/>
      <c r="I22" s="56"/>
      <c r="J22" s="56"/>
      <c r="K22" s="56"/>
      <c r="L22" s="44"/>
      <c r="M22" s="44"/>
      <c r="N22" s="44"/>
      <c r="O22" s="44"/>
      <c r="P22" s="276"/>
      <c r="Q22" s="57"/>
      <c r="R22" s="277"/>
      <c r="S22" s="278"/>
      <c r="T22" s="61"/>
      <c r="U22" s="61"/>
      <c r="V22" s="61"/>
      <c r="W22" s="283"/>
      <c r="X22" s="61"/>
      <c r="Y22" s="61"/>
      <c r="Z22" s="57"/>
      <c r="AA22" s="57"/>
      <c r="AB22" s="277"/>
      <c r="AC22" s="279"/>
      <c r="AD22" s="57"/>
      <c r="AE22" s="277"/>
      <c r="AF22" s="279"/>
      <c r="AG22" s="57"/>
      <c r="AH22" s="57"/>
      <c r="AI22" s="57"/>
      <c r="AJ22" s="280"/>
      <c r="AK22" s="281"/>
      <c r="AL22" s="282"/>
      <c r="AM22" s="282"/>
      <c r="AN22" s="282"/>
      <c r="AO22" s="282"/>
    </row>
    <row r="23" spans="1:42" s="45" customFormat="1" ht="10.5" x14ac:dyDescent="0.15">
      <c r="A23" s="46">
        <v>4</v>
      </c>
      <c r="B23" s="29">
        <v>25</v>
      </c>
      <c r="C23" s="30" t="str">
        <f>VLOOKUP($A23,'All cos summary'!$A$103:$B$111,2,FALSE)</f>
        <v>JKCE IB Equity</v>
      </c>
      <c r="D23" s="63" t="s">
        <v>596</v>
      </c>
      <c r="E23" s="254">
        <v>5170.5</v>
      </c>
      <c r="F23" s="65">
        <v>4288.2573047335372</v>
      </c>
      <c r="G23" s="255" t="s">
        <v>518</v>
      </c>
      <c r="H23" s="256">
        <v>118791.5</v>
      </c>
      <c r="I23" s="256">
        <v>20271.400000000009</v>
      </c>
      <c r="J23" s="256">
        <v>8611.200000000008</v>
      </c>
      <c r="K23" s="256">
        <v>7587.7000000000071</v>
      </c>
      <c r="L23" s="256">
        <f>IF(ISERROR(K23/$H23*100),"- ",(K23/$H23*100))</f>
        <v>6.3874098736020732</v>
      </c>
      <c r="M23" s="256">
        <f>IF(ISERROR(I23/$H23*100),"- ",(I23/$H23*100))</f>
        <v>17.064688971854054</v>
      </c>
      <c r="N23" s="256">
        <v>111.44544399190882</v>
      </c>
      <c r="O23" s="256">
        <v>98.199390953340597</v>
      </c>
      <c r="P23" s="284" t="s">
        <v>50</v>
      </c>
      <c r="Q23" s="256">
        <v>8.7005516935204383</v>
      </c>
      <c r="R23" s="258">
        <v>13.246544205193395</v>
      </c>
      <c r="S23" s="256">
        <v>0</v>
      </c>
      <c r="T23" s="82">
        <f>IF(O23&lt;0,"- ",IF(ISERROR(($E23-S23)/O23),"- ",(($E23-S23)/O23)))</f>
        <v>52.653076050713608</v>
      </c>
      <c r="U23" s="256">
        <v>32273.4</v>
      </c>
      <c r="V23" s="256">
        <v>13174.5</v>
      </c>
      <c r="W23" s="256">
        <v>-337.5</v>
      </c>
      <c r="X23" s="256">
        <v>399515.49179550004</v>
      </c>
      <c r="Y23" s="82">
        <f>IF(I23&lt;0,"- ",IF(ISERROR((U23+W23+X23-V23)/I23),"- ",(U23+W23+X23-V23)/I23))</f>
        <v>20.633843335709418</v>
      </c>
      <c r="Z23" s="70">
        <f>IF(ISERROR(X23/H23),"- ",(X23/H23))</f>
        <v>3.3631656456522565</v>
      </c>
      <c r="AA23" s="256">
        <v>788.03079658799277</v>
      </c>
      <c r="AB23" s="71">
        <f>IF(AA23&lt;0,"- ",IF(ISERROR(($E23/AA23)),"- ",(($E23/AA23))))</f>
        <v>6.5612917951775174</v>
      </c>
      <c r="AC23" s="256">
        <v>15</v>
      </c>
      <c r="AD23" s="72">
        <f>IF(ISERROR(AC23/$E23*100),"- ",(AC23/$E23*100))</f>
        <v>0.2901073397156948</v>
      </c>
      <c r="AE23" s="259">
        <v>13.459500418060188</v>
      </c>
      <c r="AF23" s="256">
        <v>77.268299999999996</v>
      </c>
      <c r="AG23" s="74">
        <v>0.56735112557320255</v>
      </c>
      <c r="AH23" s="75">
        <v>3.1048390609347112</v>
      </c>
      <c r="AI23" s="66">
        <f>IF(ISERROR(U23+W23+X23-V23),"- ",(U23+W23+X23-V23))</f>
        <v>418276.89179550007</v>
      </c>
      <c r="AJ23" s="261">
        <v>134.70657699604959</v>
      </c>
      <c r="AK23" s="262">
        <v>33.329000000000001</v>
      </c>
      <c r="AL23" s="263"/>
      <c r="AM23" s="264"/>
      <c r="AN23" s="285"/>
      <c r="AO23" s="56"/>
      <c r="AP23" s="264"/>
    </row>
    <row r="24" spans="1:42" s="45" customFormat="1" ht="10.5" x14ac:dyDescent="0.15">
      <c r="A24" s="46"/>
      <c r="B24" s="29">
        <v>26</v>
      </c>
      <c r="C24" s="47"/>
      <c r="D24" s="47" t="s">
        <v>903</v>
      </c>
      <c r="E24" s="266"/>
      <c r="F24" s="32"/>
      <c r="G24" s="255" t="s">
        <v>311</v>
      </c>
      <c r="H24" s="267">
        <v>137673.04051717659</v>
      </c>
      <c r="I24" s="267">
        <v>23908.903117176596</v>
      </c>
      <c r="J24" s="267">
        <v>9967.9621301148673</v>
      </c>
      <c r="K24" s="267">
        <v>9967.9621301148673</v>
      </c>
      <c r="L24" s="267">
        <f>IF(ISERROR(K24/$H24*100),"- ",(K24/$H24*100))</f>
        <v>7.2403152372241149</v>
      </c>
      <c r="M24" s="267">
        <f>IF(ISERROR(I24/$H24*100),"- ",(I24/$H24*100))</f>
        <v>17.366437922313217</v>
      </c>
      <c r="N24" s="267">
        <v>129.00454817971752</v>
      </c>
      <c r="O24" s="267">
        <v>129.00454817971752</v>
      </c>
      <c r="P24" s="268">
        <f>IF(AND(O24&lt;0,O23&lt;0),"NA",IF(AND(O24&gt;0,O23&lt;0),"LP",IF(AND(O24&lt;0,O23&gt;0),"PL",((O24/O23-1)*100))))</f>
        <v>31.370008436217269</v>
      </c>
      <c r="Q24" s="267">
        <v>9.188721793877459</v>
      </c>
      <c r="R24" s="269">
        <v>15.293359876934201</v>
      </c>
      <c r="S24" s="267">
        <v>0</v>
      </c>
      <c r="T24" s="38">
        <f>IF(O24&lt;0,"- ",IF(ISERROR(($E23-S24)/O24),"- ",(($E23-S24)/O24)))</f>
        <v>40.079982240602284</v>
      </c>
      <c r="U24" s="267">
        <v>41098.412350199775</v>
      </c>
      <c r="V24" s="267">
        <v>10088.200000000001</v>
      </c>
      <c r="W24" s="267">
        <v>-337.5</v>
      </c>
      <c r="X24" s="267">
        <v>399515.49179550004</v>
      </c>
      <c r="Y24" s="38">
        <f>IF(I24&lt;0,"- ",IF(ISERROR((U24+W24+X24-V24)/I24),"- ",(U24+W24+X24-V24)/I24))</f>
        <v>17.992803853751226</v>
      </c>
      <c r="Z24" s="39">
        <f>IF(ISERROR(X24/H24),"- ",(X24/H24))</f>
        <v>2.9019152209807921</v>
      </c>
      <c r="AA24" s="267">
        <v>899.03534476771006</v>
      </c>
      <c r="AB24" s="270">
        <f>IF(AA24&lt;0,"- ",IF(ISERROR(($E23/AA24)),"- ",(($E23/AA24))))</f>
        <v>5.7511643230622234</v>
      </c>
      <c r="AC24" s="267">
        <v>18</v>
      </c>
      <c r="AD24" s="41">
        <f>IF(ISERROR(AC24/$E23*100),"- ",(AC24/$E23*100))</f>
        <v>0.34812880765883375</v>
      </c>
      <c r="AE24" s="271">
        <v>13.952996428408108</v>
      </c>
      <c r="AF24" s="267">
        <v>77.268299999999996</v>
      </c>
      <c r="AG24" s="43">
        <v>0.63383502803330227</v>
      </c>
      <c r="AH24" s="44">
        <v>3.8086816924811324</v>
      </c>
      <c r="AI24" s="272">
        <f>IF(ISERROR(U24+W24+X24-V24),"- ",(U24+W24+X24-V24))</f>
        <v>430188.2041456998</v>
      </c>
      <c r="AJ24" s="261">
        <v>138.54262949069863</v>
      </c>
      <c r="AK24" s="262">
        <v>33.329000000000001</v>
      </c>
      <c r="AN24" s="285"/>
      <c r="AO24" s="56"/>
      <c r="AP24" s="264"/>
    </row>
    <row r="25" spans="1:42" s="45" customFormat="1" ht="10.5" x14ac:dyDescent="0.15">
      <c r="A25" s="46"/>
      <c r="B25" s="29">
        <v>27</v>
      </c>
      <c r="C25" s="47"/>
      <c r="D25" s="49" t="s">
        <v>904</v>
      </c>
      <c r="E25" s="273"/>
      <c r="F25" s="51"/>
      <c r="G25" s="255" t="s">
        <v>407</v>
      </c>
      <c r="H25" s="267">
        <v>153661.05962532473</v>
      </c>
      <c r="I25" s="267">
        <v>27085.205948657589</v>
      </c>
      <c r="J25" s="267">
        <v>11133.603624141488</v>
      </c>
      <c r="K25" s="267">
        <v>11133.603624141488</v>
      </c>
      <c r="L25" s="267">
        <f>IF(ISERROR(K25/$H25*100),"- ",(K25/$H25*100))</f>
        <v>7.2455595785222409</v>
      </c>
      <c r="M25" s="267">
        <f>IF(ISERROR(I25/$H25*100),"- ",(I25/$H25*100))</f>
        <v>17.626590637016342</v>
      </c>
      <c r="N25" s="267">
        <v>144.09018477359396</v>
      </c>
      <c r="O25" s="267">
        <v>144.09018477359396</v>
      </c>
      <c r="P25" s="268">
        <f>IF(AND(O25&lt;0,O24&lt;0),"NA",IF(AND(O25&gt;0,O24&lt;0),"LP",IF(AND(O25&lt;0,O24&gt;0),"PL",((O25/O24-1)*100))))</f>
        <v>11.693879639701144</v>
      </c>
      <c r="Q25" s="267">
        <v>9.0070864843978704</v>
      </c>
      <c r="R25" s="269">
        <v>15.004229710821026</v>
      </c>
      <c r="S25" s="267">
        <v>0</v>
      </c>
      <c r="T25" s="39">
        <f>IF(O25&lt;0,"- ",IF(ISERROR(($E23-S25)/O25),"- ",(($E23-S25)/O25)))</f>
        <v>35.883776595361468</v>
      </c>
      <c r="U25" s="267">
        <v>58722.265701860764</v>
      </c>
      <c r="V25" s="267">
        <v>43038.2</v>
      </c>
      <c r="W25" s="267">
        <v>-337.5</v>
      </c>
      <c r="X25" s="267">
        <v>399515.49179550004</v>
      </c>
      <c r="Y25" s="39">
        <f>IF(I25&lt;0,"- ",IF(ISERROR((U25+W25+X25-V25)/I25),"- ",(U25+W25+X25-V25)/I25))</f>
        <v>15.316924607616743</v>
      </c>
      <c r="Z25" s="39">
        <f>IF(ISERROR(X25/H25),"- ",(X25/H25))</f>
        <v>2.5999787634528082</v>
      </c>
      <c r="AA25" s="267">
        <v>1021.6255295413036</v>
      </c>
      <c r="AB25" s="270">
        <f>IF(AA25&lt;0,"- ",IF(ISERROR(($E23/AA25)),"- ",(($E23/AA25))))</f>
        <v>5.0610520689723622</v>
      </c>
      <c r="AC25" s="267">
        <v>21.5</v>
      </c>
      <c r="AD25" s="41">
        <f>IF(ISERROR(AC25/$E23*100),"- ",(AC25/$E23*100))</f>
        <v>0.41582052025916255</v>
      </c>
      <c r="AE25" s="271">
        <v>14.921210652746767</v>
      </c>
      <c r="AF25" s="267">
        <v>77.268299999999996</v>
      </c>
      <c r="AG25" s="43">
        <v>0.79498799779196327</v>
      </c>
      <c r="AH25" s="44">
        <v>3.614946319646029</v>
      </c>
      <c r="AI25" s="272">
        <f>IF(ISERROR(U25+W25+X25-V25),"- ",(U25+W25+X25-V25))</f>
        <v>414862.0574973608</v>
      </c>
      <c r="AJ25" s="261">
        <v>133.60682549570626</v>
      </c>
      <c r="AK25" s="262">
        <v>33.329000000000001</v>
      </c>
      <c r="AN25" s="285"/>
      <c r="AO25" s="56"/>
      <c r="AP25" s="264"/>
    </row>
    <row r="26" spans="1:42" s="45" customFormat="1" ht="10.5" x14ac:dyDescent="0.15">
      <c r="A26" s="46"/>
      <c r="B26" s="29">
        <v>28</v>
      </c>
      <c r="D26" s="47" t="s">
        <v>1123</v>
      </c>
      <c r="E26" s="273"/>
      <c r="F26" s="52"/>
      <c r="G26" s="255" t="s">
        <v>458</v>
      </c>
      <c r="H26" s="267">
        <v>176484.28231472746</v>
      </c>
      <c r="I26" s="267">
        <v>31849.164095671731</v>
      </c>
      <c r="J26" s="267">
        <v>12366.815977974002</v>
      </c>
      <c r="K26" s="267">
        <v>12366.815977974002</v>
      </c>
      <c r="L26" s="267">
        <f>IF(ISERROR(K26/$H26*100),"- ",(K26/$H26*100))</f>
        <v>7.0073186211109988</v>
      </c>
      <c r="M26" s="267">
        <f>IF(ISERROR(I26/$H26*100),"- ",(I26/$H26*100))</f>
        <v>18.046459252883817</v>
      </c>
      <c r="N26" s="267">
        <v>160.05031789199455</v>
      </c>
      <c r="O26" s="267">
        <v>160.05031789199455</v>
      </c>
      <c r="P26" s="268">
        <f>IF(AND(O26&lt;0,O25&lt;0),"NA",IF(AND(O26&gt;0,O25&lt;0),"LP",IF(AND(O26&lt;0,O25&gt;0),"PL",((O26/O25-1)*100))))</f>
        <v>11.076488758396996</v>
      </c>
      <c r="Q26" s="267">
        <v>9.3689621923918036</v>
      </c>
      <c r="R26" s="269">
        <v>14.698339305335201</v>
      </c>
      <c r="S26" s="267">
        <v>0</v>
      </c>
      <c r="T26" s="39">
        <f>IF(O26&lt;0,"- ",IF(ISERROR(($E23-S26)/O26),"- ",(($E23-S26)/O26)))</f>
        <v>32.305465356770902</v>
      </c>
      <c r="U26" s="267">
        <v>49440.754457655516</v>
      </c>
      <c r="V26" s="267">
        <v>3088.1999999999971</v>
      </c>
      <c r="W26" s="267">
        <v>-337.5</v>
      </c>
      <c r="X26" s="267">
        <v>399515.49179550004</v>
      </c>
      <c r="Y26" s="39">
        <f>IF(I26&lt;0,"- ",IF(ISERROR((U26+W26+X26-V26)/I26),"- ",(U26+W26+X26-V26)/I26))</f>
        <v>13.988767332003627</v>
      </c>
      <c r="Z26" s="39">
        <f>IF(ISERROR(X26/H26),"- ",(X26/H26))</f>
        <v>2.26374545401747</v>
      </c>
      <c r="AA26" s="267">
        <v>1156.175847433298</v>
      </c>
      <c r="AB26" s="270">
        <f>IF(AA26&lt;0,"- ",IF(ISERROR(($E23/AA26)),"- ",(($E23/AA26))))</f>
        <v>4.4720705863891483</v>
      </c>
      <c r="AC26" s="267">
        <v>25.499999999999996</v>
      </c>
      <c r="AD26" s="41">
        <f>IF(ISERROR(AC26/$E23*100),"- ",(AC26/$E23*100))</f>
        <v>0.49318247751668115</v>
      </c>
      <c r="AE26" s="271">
        <v>15.932489441981588</v>
      </c>
      <c r="AF26" s="267">
        <v>77.268299999999996</v>
      </c>
      <c r="AG26" s="43">
        <v>0.58998510104376467</v>
      </c>
      <c r="AH26" s="44">
        <v>3.4931116459029563</v>
      </c>
      <c r="AI26" s="272">
        <f>IF(ISERROR(U26+W26+X26-V26),"- ",(U26+W26+X26-V26))</f>
        <v>445530.54625315557</v>
      </c>
      <c r="AJ26" s="261">
        <v>138.89937395646214</v>
      </c>
      <c r="AK26" s="262">
        <v>34.429000000000002</v>
      </c>
      <c r="AN26" s="285"/>
      <c r="AO26" s="56"/>
      <c r="AP26" s="264"/>
    </row>
    <row r="27" spans="1:42" s="45" customFormat="1" ht="10.35" customHeight="1" x14ac:dyDescent="0.15">
      <c r="A27" s="46"/>
      <c r="B27" s="46"/>
      <c r="E27" s="274"/>
      <c r="F27" s="76"/>
      <c r="G27" s="275"/>
      <c r="H27" s="56"/>
      <c r="I27" s="56"/>
      <c r="J27" s="56"/>
      <c r="K27" s="56"/>
      <c r="L27" s="56"/>
      <c r="M27" s="56"/>
      <c r="N27" s="57"/>
      <c r="O27" s="57"/>
      <c r="P27" s="286"/>
      <c r="Q27" s="57"/>
      <c r="R27" s="277"/>
      <c r="S27" s="278"/>
      <c r="T27" s="61"/>
      <c r="U27" s="61"/>
      <c r="V27" s="61"/>
      <c r="W27" s="61"/>
      <c r="X27" s="61"/>
      <c r="Y27" s="61"/>
      <c r="Z27" s="57"/>
      <c r="AA27" s="57"/>
      <c r="AB27" s="277"/>
      <c r="AC27" s="279"/>
      <c r="AD27" s="57"/>
      <c r="AE27" s="277"/>
      <c r="AF27" s="279"/>
      <c r="AG27" s="57"/>
      <c r="AH27" s="57"/>
      <c r="AI27" s="57"/>
      <c r="AJ27" s="287"/>
      <c r="AK27" s="288"/>
      <c r="AL27" s="282"/>
      <c r="AM27" s="282"/>
      <c r="AN27" s="282"/>
      <c r="AO27" s="282"/>
    </row>
    <row r="28" spans="1:42" s="45" customFormat="1" ht="10.5" x14ac:dyDescent="0.15">
      <c r="A28" s="46">
        <v>5</v>
      </c>
      <c r="B28" s="29">
        <v>25</v>
      </c>
      <c r="C28" s="30" t="str">
        <f>VLOOKUP($A28,'All cos summary'!$A$103:$B$111,2,FALSE)</f>
        <v>DALBHARA IB Equity</v>
      </c>
      <c r="D28" s="63" t="s">
        <v>599</v>
      </c>
      <c r="E28" s="254">
        <v>1794.3</v>
      </c>
      <c r="F28" s="65">
        <v>3612.4036866623728</v>
      </c>
      <c r="G28" s="255" t="s">
        <v>518</v>
      </c>
      <c r="H28" s="256">
        <v>139800</v>
      </c>
      <c r="I28" s="256">
        <v>23690</v>
      </c>
      <c r="J28" s="256">
        <v>6450</v>
      </c>
      <c r="K28" s="256">
        <v>7580</v>
      </c>
      <c r="L28" s="256">
        <f>IF(ISERROR(K28/$H28*100),"- ",(K28/$H28*100))</f>
        <v>5.422031473533619</v>
      </c>
      <c r="M28" s="256">
        <f>IF(ISERROR(I28/$H28*100),"- ",(I28/$H28*100))</f>
        <v>16.945636623748211</v>
      </c>
      <c r="N28" s="256">
        <v>34.391263885292837</v>
      </c>
      <c r="O28" s="256">
        <v>40.416400038840266</v>
      </c>
      <c r="P28" s="284" t="s">
        <v>50</v>
      </c>
      <c r="Q28" s="256">
        <v>5.2360720674674166</v>
      </c>
      <c r="R28" s="258">
        <v>4.7141038168843084</v>
      </c>
      <c r="S28" s="256">
        <v>0</v>
      </c>
      <c r="T28" s="82">
        <f>IF(O28&lt;0,"- ",IF(ISERROR(($E28-S28)/O28),"- ",(($E28-S28)/O28)))</f>
        <v>44.39534442146438</v>
      </c>
      <c r="U28" s="256">
        <v>-190</v>
      </c>
      <c r="V28" s="256">
        <v>30900</v>
      </c>
      <c r="W28" s="256">
        <v>1260</v>
      </c>
      <c r="X28" s="256">
        <v>336549.58946789999</v>
      </c>
      <c r="Y28" s="82">
        <f>IF(I28&lt;0,"- ",IF(ISERROR((U28+W28+X28-V28)/I28),"- ",(U28+W28+X28-V28)/I28))</f>
        <v>12.947217790962432</v>
      </c>
      <c r="Z28" s="70">
        <f>IF(ISERROR(X28/H28),"- ",(X28/H28))</f>
        <v>2.407364731530043</v>
      </c>
      <c r="AA28" s="256">
        <v>926.37801355515933</v>
      </c>
      <c r="AB28" s="71">
        <f>IF(AA28&lt;0,"- ",IF(ISERROR(($E28/AA28)),"- ",(($E28/AA28))))</f>
        <v>1.9368983004184415</v>
      </c>
      <c r="AC28" s="256">
        <v>9</v>
      </c>
      <c r="AD28" s="72">
        <f>IF(ISERROR(AC28/$E28*100),"- ",(AC28/$E28*100))</f>
        <v>0.50158836314997501</v>
      </c>
      <c r="AE28" s="259">
        <v>26.169436604651164</v>
      </c>
      <c r="AF28" s="256">
        <v>187.547629</v>
      </c>
      <c r="AG28" s="74">
        <v>-1.1174170023818626E-3</v>
      </c>
      <c r="AH28" s="75">
        <v>2.6015037593984962</v>
      </c>
      <c r="AI28" s="66">
        <f>IF(ISERROR(U28+W28+X28-V28),"- ",(U28+W28+X28-V28))</f>
        <v>306719.58946789999</v>
      </c>
      <c r="AJ28" s="261">
        <v>98.779413362990127</v>
      </c>
      <c r="AK28" s="262">
        <v>33.329000000000001</v>
      </c>
      <c r="AL28" s="263"/>
      <c r="AM28" s="264"/>
      <c r="AN28" s="285"/>
      <c r="AO28" s="56"/>
      <c r="AP28" s="264"/>
    </row>
    <row r="29" spans="1:42" s="45" customFormat="1" ht="10.5" x14ac:dyDescent="0.15">
      <c r="A29" s="46"/>
      <c r="B29" s="29">
        <v>26</v>
      </c>
      <c r="C29" s="47"/>
      <c r="D29" s="47" t="s">
        <v>905</v>
      </c>
      <c r="E29" s="266"/>
      <c r="F29" s="32"/>
      <c r="G29" s="255" t="s">
        <v>311</v>
      </c>
      <c r="H29" s="267">
        <v>151258.64833411295</v>
      </c>
      <c r="I29" s="267">
        <v>31749.914442789799</v>
      </c>
      <c r="J29" s="267">
        <v>11823.410339147749</v>
      </c>
      <c r="K29" s="267">
        <v>11983.410339147749</v>
      </c>
      <c r="L29" s="267">
        <f>IF(ISERROR(K29/$H29*100),"- ",(K29/$H29*100))</f>
        <v>7.9224629276587049</v>
      </c>
      <c r="M29" s="267">
        <f>IF(ISERROR(I29/$H29*100),"- ",(I29/$H29*100))</f>
        <v>20.990478754416667</v>
      </c>
      <c r="N29" s="267">
        <v>63.042174418252706</v>
      </c>
      <c r="O29" s="267">
        <v>63.895291041763848</v>
      </c>
      <c r="P29" s="268">
        <f>IF(AND(O29&lt;0,O28&lt;0),"NA",IF(AND(O29&gt;0,O28&lt;0),"LP",IF(AND(O29&lt;0,O28&gt;0),"PL",((O29/O28-1)*100))))</f>
        <v>58.092484685326525</v>
      </c>
      <c r="Q29" s="267">
        <v>6.8157826206355328</v>
      </c>
      <c r="R29" s="269">
        <v>6.6988438016710932</v>
      </c>
      <c r="S29" s="267">
        <v>0</v>
      </c>
      <c r="T29" s="38">
        <f>IF(O29&lt;0,"- ",IF(ISERROR(($E28-S29)/O29),"- ",(($E28-S29)/O29)))</f>
        <v>28.081881633924986</v>
      </c>
      <c r="U29" s="267">
        <v>7085.1993247669161</v>
      </c>
      <c r="V29" s="267">
        <v>35000</v>
      </c>
      <c r="W29" s="267">
        <v>1400</v>
      </c>
      <c r="X29" s="267">
        <v>336549.58946789999</v>
      </c>
      <c r="Y29" s="38">
        <f>IF(I29&lt;0,"- ",IF(ISERROR((U29+W29+X29-V29)/I29),"- ",(U29+W29+X29-V29)/I29))</f>
        <v>9.7649015511937485</v>
      </c>
      <c r="Z29" s="39">
        <f>IF(ISERROR(X29/H29),"- ",(X29/H29))</f>
        <v>2.2249940295942658</v>
      </c>
      <c r="AA29" s="267">
        <v>981.27330459692314</v>
      </c>
      <c r="AB29" s="270">
        <f>IF(AA29&lt;0,"- ",IF(ISERROR(($E28/AA29)),"- ",(($E28/AA29))))</f>
        <v>1.8285425595441458</v>
      </c>
      <c r="AC29" s="267">
        <v>9</v>
      </c>
      <c r="AD29" s="41">
        <f>IF(ISERROR(AC29/$E28*100),"- ",(AC29/$E28*100))</f>
        <v>0.50158836314997501</v>
      </c>
      <c r="AE29" s="271">
        <v>14.276157323333402</v>
      </c>
      <c r="AF29" s="267">
        <v>187.547629</v>
      </c>
      <c r="AG29" s="43">
        <v>3.9314660653157738E-2</v>
      </c>
      <c r="AH29" s="44">
        <v>3.8204096649145676</v>
      </c>
      <c r="AI29" s="272">
        <f>IF(ISERROR(U29+W29+X29-V29),"- ",(U29+W29+X29-V29))</f>
        <v>310034.78879266692</v>
      </c>
      <c r="AJ29" s="261">
        <v>99.847077300105965</v>
      </c>
      <c r="AK29" s="262">
        <v>33.329000000000001</v>
      </c>
      <c r="AN29" s="285"/>
      <c r="AO29" s="56"/>
      <c r="AP29" s="264"/>
    </row>
    <row r="30" spans="1:42" s="45" customFormat="1" ht="10.5" x14ac:dyDescent="0.15">
      <c r="A30" s="46"/>
      <c r="B30" s="29">
        <v>27</v>
      </c>
      <c r="C30" s="47"/>
      <c r="D30" s="49" t="s">
        <v>906</v>
      </c>
      <c r="E30" s="273"/>
      <c r="F30" s="51"/>
      <c r="G30" s="255" t="s">
        <v>407</v>
      </c>
      <c r="H30" s="267">
        <v>163866.53337720453</v>
      </c>
      <c r="I30" s="267">
        <v>33989.86571872473</v>
      </c>
      <c r="J30" s="267">
        <v>12249.421305899363</v>
      </c>
      <c r="K30" s="267">
        <v>12249.421305899363</v>
      </c>
      <c r="L30" s="267">
        <f>IF(ISERROR(K30/$H30*100),"- ",(K30/$H30*100))</f>
        <v>7.4752428415034631</v>
      </c>
      <c r="M30" s="267">
        <f>IF(ISERROR(I30/$H30*100),"- ",(I30/$H30*100))</f>
        <v>20.742408482202663</v>
      </c>
      <c r="N30" s="267">
        <v>65.313655902839287</v>
      </c>
      <c r="O30" s="267">
        <v>65.313655902839287</v>
      </c>
      <c r="P30" s="268">
        <f>IF(AND(O30&lt;0,O29&lt;0),"NA",IF(AND(O30&gt;0,O29&lt;0),"LP",IF(AND(O30&lt;0,O29&gt;0),"PL",((O30/O29-1)*100))))</f>
        <v>2.2198269042210894</v>
      </c>
      <c r="Q30" s="267">
        <v>6.5830891117082126</v>
      </c>
      <c r="R30" s="269">
        <v>6.4735558782322196</v>
      </c>
      <c r="S30" s="267">
        <v>0</v>
      </c>
      <c r="T30" s="39">
        <f>IF(O30&lt;0,"- ",IF(ISERROR(($E28-S30)/O30),"- ",(($E28-S30)/O30)))</f>
        <v>27.472049683900774</v>
      </c>
      <c r="U30" s="267">
        <v>21067.842263599305</v>
      </c>
      <c r="V30" s="267">
        <v>55000</v>
      </c>
      <c r="W30" s="267">
        <v>1540</v>
      </c>
      <c r="X30" s="267">
        <v>336549.58946789999</v>
      </c>
      <c r="Y30" s="39">
        <f>IF(I30&lt;0,"- ",IF(ISERROR((U30+W30+X30-V30)/I30),"- ",(U30+W30+X30-V30)/I30))</f>
        <v>8.9484740613123837</v>
      </c>
      <c r="Z30" s="39">
        <f>IF(ISERROR(X30/H30),"- ",(X30/H30))</f>
        <v>2.0538030709003658</v>
      </c>
      <c r="AA30" s="267">
        <v>1036.5869604997627</v>
      </c>
      <c r="AB30" s="270">
        <f>IF(AA30&lt;0,"- ",IF(ISERROR(($E28/AA30)),"- ",(($E28/AA30))))</f>
        <v>1.7309691018445055</v>
      </c>
      <c r="AC30" s="267">
        <v>9.9999999999999982</v>
      </c>
      <c r="AD30" s="41">
        <f>IF(ISERROR(AC30/$E28*100),"- ",(AC30/$E28*100))</f>
        <v>0.55732040349997203</v>
      </c>
      <c r="AE30" s="271">
        <v>15.310733814802862</v>
      </c>
      <c r="AF30" s="267">
        <v>187.547629</v>
      </c>
      <c r="AG30" s="43">
        <v>0.11048073377376078</v>
      </c>
      <c r="AH30" s="44">
        <v>3.7787721079399326</v>
      </c>
      <c r="AI30" s="272">
        <f>IF(ISERROR(U30+W30+X30-V30),"- ",(U30+W30+X30-V30))</f>
        <v>304157.43173149927</v>
      </c>
      <c r="AJ30" s="261">
        <v>97.954267376768072</v>
      </c>
      <c r="AK30" s="262">
        <v>33.329000000000001</v>
      </c>
      <c r="AN30" s="285"/>
      <c r="AO30" s="56"/>
      <c r="AP30" s="264"/>
    </row>
    <row r="31" spans="1:42" s="45" customFormat="1" ht="10.5" x14ac:dyDescent="0.15">
      <c r="A31" s="46"/>
      <c r="B31" s="29">
        <v>28</v>
      </c>
      <c r="D31" s="47" t="s">
        <v>1123</v>
      </c>
      <c r="E31" s="273"/>
      <c r="F31" s="52"/>
      <c r="G31" s="255" t="s">
        <v>458</v>
      </c>
      <c r="H31" s="267">
        <v>182616.50165963298</v>
      </c>
      <c r="I31" s="267">
        <v>39016.86764099366</v>
      </c>
      <c r="J31" s="267">
        <v>13360.23262222809</v>
      </c>
      <c r="K31" s="267">
        <v>13360.23262222809</v>
      </c>
      <c r="L31" s="267">
        <f>IF(ISERROR(K31/$H31*100),"- ",(K31/$H31*100))</f>
        <v>7.3160051259383767</v>
      </c>
      <c r="M31" s="267">
        <f>IF(ISERROR(I31/$H31*100),"- ",(I31/$H31*100))</f>
        <v>21.365466585114341</v>
      </c>
      <c r="N31" s="267">
        <v>71.236478399991341</v>
      </c>
      <c r="O31" s="267">
        <v>71.236478399991341</v>
      </c>
      <c r="P31" s="268">
        <f>IF(AND(O31&lt;0,O30&lt;0),"NA",IF(AND(O31&gt;0,O30&lt;0),"LP",IF(AND(O31&lt;0,O30&gt;0),"PL",((O31/O30-1)*100))))</f>
        <v>9.068275868622111</v>
      </c>
      <c r="Q31" s="267">
        <v>5.9182117092039208</v>
      </c>
      <c r="R31" s="269">
        <v>6.6813103537716216</v>
      </c>
      <c r="S31" s="267">
        <v>0</v>
      </c>
      <c r="T31" s="39">
        <f>IF(O31&lt;0,"- ",IF(ISERROR(($E28-S31)/O31),"- ",(($E28-S31)/O31)))</f>
        <v>25.187937982069283</v>
      </c>
      <c r="U31" s="267">
        <v>36318.501438139079</v>
      </c>
      <c r="V31" s="267">
        <v>20000</v>
      </c>
      <c r="W31" s="267">
        <v>1680</v>
      </c>
      <c r="X31" s="267">
        <v>336549.58946789999</v>
      </c>
      <c r="Y31" s="39">
        <f>IF(I31&lt;0,"- ",IF(ISERROR((U31+W31+X31-V31)/I31),"- ",(U31+W31+X31-V31)/I31))</f>
        <v>9.087046509431417</v>
      </c>
      <c r="Z31" s="39">
        <f>IF(ISERROR(X31/H31),"- ",(X31/H31))</f>
        <v>1.8429308765051959</v>
      </c>
      <c r="AA31" s="267">
        <v>1095.8234388997539</v>
      </c>
      <c r="AB31" s="270">
        <f>IF(AA31&lt;0,"- ",IF(ISERROR(($E28/AA31)),"- ",(($E28/AA31))))</f>
        <v>1.6373988147228733</v>
      </c>
      <c r="AC31" s="267">
        <v>12</v>
      </c>
      <c r="AD31" s="41">
        <f>IF(ISERROR(AC31/$E28*100),"- ",(AC31/$E28*100))</f>
        <v>0.6687844841999665</v>
      </c>
      <c r="AE31" s="271">
        <v>16.845302111398951</v>
      </c>
      <c r="AF31" s="267">
        <v>187.547629</v>
      </c>
      <c r="AG31" s="43">
        <v>0.18017430368844062</v>
      </c>
      <c r="AH31" s="44">
        <v>3.589222228500649</v>
      </c>
      <c r="AI31" s="272">
        <f>IF(ISERROR(U31+W31+X31-V31),"- ",(U31+W31+X31-V31))</f>
        <v>354548.09090603905</v>
      </c>
      <c r="AJ31" s="261">
        <v>110.53452625967697</v>
      </c>
      <c r="AK31" s="262">
        <v>34.429000000000002</v>
      </c>
      <c r="AN31" s="285"/>
      <c r="AO31" s="56"/>
      <c r="AP31" s="264"/>
    </row>
    <row r="32" spans="1:42" s="45" customFormat="1" ht="10.35" customHeight="1" x14ac:dyDescent="0.15">
      <c r="A32" s="46"/>
      <c r="B32" s="46"/>
      <c r="E32" s="274"/>
      <c r="F32" s="76"/>
      <c r="G32" s="275"/>
      <c r="H32" s="56"/>
      <c r="I32" s="56"/>
      <c r="J32" s="56"/>
      <c r="K32" s="56"/>
      <c r="L32" s="56"/>
      <c r="M32" s="56"/>
      <c r="N32" s="57"/>
      <c r="O32" s="57"/>
      <c r="P32" s="286"/>
      <c r="Q32" s="57"/>
      <c r="R32" s="277"/>
      <c r="S32" s="278"/>
      <c r="T32" s="61"/>
      <c r="U32" s="61"/>
      <c r="V32" s="61"/>
      <c r="W32" s="61"/>
      <c r="X32" s="61"/>
      <c r="Y32" s="61"/>
      <c r="Z32" s="57"/>
      <c r="AA32" s="57"/>
      <c r="AB32" s="277"/>
      <c r="AC32" s="279"/>
      <c r="AD32" s="57"/>
      <c r="AE32" s="277"/>
      <c r="AF32" s="279"/>
      <c r="AG32" s="57"/>
      <c r="AH32" s="57"/>
      <c r="AI32" s="57"/>
      <c r="AJ32" s="287"/>
      <c r="AK32" s="288"/>
      <c r="AL32" s="282"/>
      <c r="AM32" s="282"/>
      <c r="AN32" s="282"/>
      <c r="AO32" s="282"/>
    </row>
    <row r="33" spans="1:42" s="45" customFormat="1" ht="10.5" x14ac:dyDescent="0.15">
      <c r="A33" s="46">
        <v>6</v>
      </c>
      <c r="B33" s="29">
        <v>25</v>
      </c>
      <c r="C33" s="30" t="str">
        <f>VLOOKUP($A33,'All cos summary'!$A$103:$B$111,2,FALSE)</f>
        <v>ACC IB Equity</v>
      </c>
      <c r="D33" s="63" t="s">
        <v>594</v>
      </c>
      <c r="E33" s="254">
        <v>1325.9</v>
      </c>
      <c r="F33" s="65">
        <v>2672.5393872344766</v>
      </c>
      <c r="G33" s="255" t="s">
        <v>518</v>
      </c>
      <c r="H33" s="256">
        <v>211444.2</v>
      </c>
      <c r="I33" s="256">
        <v>24925.200000000012</v>
      </c>
      <c r="J33" s="256">
        <v>25372.500000000015</v>
      </c>
      <c r="K33" s="256">
        <v>14242.442873539241</v>
      </c>
      <c r="L33" s="256">
        <f>IF(ISERROR(K33/$H33*100),"- ",(K33/$H33*100))</f>
        <v>6.735792645785148</v>
      </c>
      <c r="M33" s="256">
        <f>IF(ISERROR(I33/$H33*100),"- ",(I33/$H33*100))</f>
        <v>11.788074584216551</v>
      </c>
      <c r="N33" s="256">
        <v>135.08225523079386</v>
      </c>
      <c r="O33" s="256">
        <v>75.826241141134219</v>
      </c>
      <c r="P33" s="257" t="s">
        <v>50</v>
      </c>
      <c r="Q33" s="256">
        <v>8.5649566382784155</v>
      </c>
      <c r="R33" s="258">
        <v>8.3063556479008138</v>
      </c>
      <c r="S33" s="256">
        <v>0</v>
      </c>
      <c r="T33" s="82"/>
      <c r="U33" s="256">
        <v>-29986.5</v>
      </c>
      <c r="V33" s="256">
        <v>16158.8</v>
      </c>
      <c r="W33" s="267">
        <v>0</v>
      </c>
      <c r="X33" s="256">
        <v>248987.13201170001</v>
      </c>
      <c r="Y33" s="82">
        <f>IF(I33&lt;0,"- ",IF(ISERROR((U33+W33+X33-V33)/I33),"- ",(U33+W33+X33-V33)/I33))</f>
        <v>8.13802224301911</v>
      </c>
      <c r="Z33" s="70">
        <f>IF(ISERROR(X33/H33),"- ",(X33/H33))</f>
        <v>1.1775547970183149</v>
      </c>
      <c r="AA33" s="256">
        <v>972.7375818559334</v>
      </c>
      <c r="AB33" s="71">
        <f>IF(AA33&lt;0,"- ",IF(ISERROR(($E33/AA33)),"- ",(($E33/AA33))))</f>
        <v>1.3630603204106198</v>
      </c>
      <c r="AC33" s="256">
        <v>7.5063887557898106</v>
      </c>
      <c r="AD33" s="72">
        <f>IF(ISERROR(AC33/$E33*100),"- ",(AC33/$E33*100))</f>
        <v>0.56613536132361497</v>
      </c>
      <c r="AE33" s="259">
        <v>5.5569021578480617</v>
      </c>
      <c r="AF33" s="256">
        <v>187.83</v>
      </c>
      <c r="AG33" s="70">
        <v>-0.17488469909788854</v>
      </c>
      <c r="AH33" s="75">
        <v>14.23036309744351</v>
      </c>
      <c r="AI33" s="260">
        <f>IF(ISERROR(U33+W33+X33-V33),"- ",(U33+W33+X33-V33))</f>
        <v>202841.83201170003</v>
      </c>
      <c r="AJ33" s="261">
        <v>82.315014618432642</v>
      </c>
      <c r="AK33" s="262">
        <v>26.45</v>
      </c>
      <c r="AL33" s="263"/>
      <c r="AM33" s="264"/>
      <c r="AN33" s="265"/>
      <c r="AO33" s="56"/>
      <c r="AP33" s="264"/>
    </row>
    <row r="34" spans="1:42" s="45" customFormat="1" ht="10.5" x14ac:dyDescent="0.15">
      <c r="A34" s="46"/>
      <c r="B34" s="29">
        <v>26</v>
      </c>
      <c r="C34" s="47"/>
      <c r="D34" s="47" t="s">
        <v>907</v>
      </c>
      <c r="E34" s="266"/>
      <c r="F34" s="32"/>
      <c r="G34" s="255" t="s">
        <v>311</v>
      </c>
      <c r="H34" s="267">
        <v>256023.9884197959</v>
      </c>
      <c r="I34" s="267">
        <v>31850.11841979585</v>
      </c>
      <c r="J34" s="267">
        <v>25088.471779782049</v>
      </c>
      <c r="K34" s="267">
        <v>16805.87177978205</v>
      </c>
      <c r="L34" s="267">
        <f>IF(ISERROR(K34/$H34*100),"- ",(K34/$H34*100))</f>
        <v>6.5641785691682522</v>
      </c>
      <c r="M34" s="267">
        <f>IF(ISERROR(I34/$H34*100),"- ",(I34/$H34*100))</f>
        <v>12.44028679358437</v>
      </c>
      <c r="N34" s="267">
        <v>133.57009945047142</v>
      </c>
      <c r="O34" s="267">
        <v>89.473842196571624</v>
      </c>
      <c r="P34" s="268">
        <f>IF(AND(O34&lt;0,O33&lt;0),"NA",IF(AND(O34&gt;0,O33&lt;0),"LP",IF(AND(O34&lt;0,O33&gt;0),"PL",((O34/O33-1)*100))))</f>
        <v>17.998519839636163</v>
      </c>
      <c r="Q34" s="267">
        <v>8.8300322004600726</v>
      </c>
      <c r="R34" s="269">
        <v>8.6383937373324908</v>
      </c>
      <c r="S34" s="267">
        <v>0</v>
      </c>
      <c r="T34" s="38">
        <f>IF(O34&lt;0,"- ",IF(ISERROR(($E33-S34)/O34),"- ",(($E33-S34)/O34)))</f>
        <v>14.818856186895758</v>
      </c>
      <c r="U34" s="267">
        <v>-32975.061846065655</v>
      </c>
      <c r="V34" s="267">
        <v>14000</v>
      </c>
      <c r="W34" s="267">
        <v>0</v>
      </c>
      <c r="X34" s="267">
        <v>248987.13201170001</v>
      </c>
      <c r="Y34" s="38">
        <f>IF(I34&lt;0,"- ",IF(ISERROR((U34+W34+X34-V34)/I34),"- ",(U34+W34+X34-V34)/I34))</f>
        <v>6.3425845864383819</v>
      </c>
      <c r="Z34" s="39">
        <f>IF(ISERROR(X34/H34),"- ",(X34/H34))</f>
        <v>0.97251485514491032</v>
      </c>
      <c r="AA34" s="267">
        <v>1098.801292550615</v>
      </c>
      <c r="AB34" s="270">
        <f>IF(AA34&lt;0,"- ",IF(ISERROR(($E33/AA34)),"- ",(($E33/AA34))))</f>
        <v>1.2066785951099743</v>
      </c>
      <c r="AC34" s="267">
        <v>7.5063887557898106</v>
      </c>
      <c r="AD34" s="41">
        <f>IF(ISERROR(AC34/$E33*100),"- ",(AC34/$E33*100))</f>
        <v>0.56613536132361497</v>
      </c>
      <c r="AE34" s="271">
        <v>5.6198122084750137</v>
      </c>
      <c r="AF34" s="267">
        <v>187.83</v>
      </c>
      <c r="AG34" s="43">
        <v>-0.16949526419801073</v>
      </c>
      <c r="AH34" s="44">
        <v>18.669351546415992</v>
      </c>
      <c r="AI34" s="272">
        <f>IF(ISERROR(U34+W34+X34-V34),"- ",(U34+W34+X34-V34))</f>
        <v>202012.07016563436</v>
      </c>
      <c r="AJ34" s="261">
        <v>81.978289901389189</v>
      </c>
      <c r="AK34" s="262">
        <v>26.45</v>
      </c>
      <c r="AO34" s="56"/>
      <c r="AP34" s="264"/>
    </row>
    <row r="35" spans="1:42" s="45" customFormat="1" ht="10.5" x14ac:dyDescent="0.15">
      <c r="A35" s="46"/>
      <c r="B35" s="29">
        <v>27</v>
      </c>
      <c r="C35" s="47"/>
      <c r="D35" s="49" t="s">
        <v>908</v>
      </c>
      <c r="E35" s="273"/>
      <c r="F35" s="51"/>
      <c r="G35" s="255" t="s">
        <v>407</v>
      </c>
      <c r="H35" s="267">
        <v>286512.31120397383</v>
      </c>
      <c r="I35" s="267">
        <v>34226.936703973784</v>
      </c>
      <c r="J35" s="267">
        <v>19131.689225565184</v>
      </c>
      <c r="K35" s="267">
        <v>19131.689225565184</v>
      </c>
      <c r="L35" s="267">
        <f>IF(ISERROR(K35/$H35*100),"- ",(K35/$H35*100))</f>
        <v>6.6774405417940148</v>
      </c>
      <c r="M35" s="267">
        <f>IF(ISERROR(I35/$H35*100),"- ",(I35/$H35*100))</f>
        <v>11.946061431059046</v>
      </c>
      <c r="N35" s="267">
        <v>101.85640859056159</v>
      </c>
      <c r="O35" s="267">
        <v>101.85640859056159</v>
      </c>
      <c r="P35" s="268">
        <f>IF(AND(O35&lt;0,O34&lt;0),"NA",IF(AND(O35&gt;0,O34&lt;0),"LP",IF(AND(O35&lt;0,O34&gt;0),"PL",((O35/O34-1)*100))))</f>
        <v>13.839314474487185</v>
      </c>
      <c r="Q35" s="267">
        <v>9.1237166560179688</v>
      </c>
      <c r="R35" s="269">
        <v>8.8901186350892871</v>
      </c>
      <c r="S35" s="267">
        <v>0</v>
      </c>
      <c r="T35" s="39">
        <f>IF(O35&lt;0,"- ",IF(ISERROR(($E33-S35)/O35),"- ",(($E33-S35)/O35)))</f>
        <v>13.017344891177158</v>
      </c>
      <c r="U35" s="267">
        <v>-31756.028528937561</v>
      </c>
      <c r="V35" s="267">
        <v>14000</v>
      </c>
      <c r="W35" s="267">
        <v>0</v>
      </c>
      <c r="X35" s="267">
        <v>248987.13201170001</v>
      </c>
      <c r="Y35" s="39">
        <f>IF(I35&lt;0,"- ",IF(ISERROR((U35+W35+X35-V35)/I35),"- ",(U35+W35+X35-V35)/I35))</f>
        <v>5.9377532158513944</v>
      </c>
      <c r="Z35" s="39">
        <f>IF(ISERROR(X35/H35),"- ",(X35/H35))</f>
        <v>0.86902769017294024</v>
      </c>
      <c r="AA35" s="267">
        <v>1192.6508864683344</v>
      </c>
      <c r="AB35" s="270">
        <f>IF(AA35&lt;0,"- ",IF(ISERROR(($E33/AA35)),"- ",(($E33/AA35))))</f>
        <v>1.1117251620264514</v>
      </c>
      <c r="AC35" s="267">
        <v>8.006814672842463</v>
      </c>
      <c r="AD35" s="41">
        <f>IF(ISERROR(AC35/$E33*100),"- ",(AC35/$E33*100))</f>
        <v>0.60387771874518914</v>
      </c>
      <c r="AE35" s="271">
        <v>7.8608845370034057</v>
      </c>
      <c r="AF35" s="267">
        <v>187.83</v>
      </c>
      <c r="AG35" s="43">
        <v>-0.14756400110466189</v>
      </c>
      <c r="AH35" s="44">
        <v>18.015662509911259</v>
      </c>
      <c r="AI35" s="272">
        <f>IF(ISERROR(U35+W35+X35-V35),"- ",(U35+W35+X35-V35))</f>
        <v>203231.10348276247</v>
      </c>
      <c r="AJ35" s="261">
        <v>71.05571460209643</v>
      </c>
      <c r="AK35" s="262">
        <v>30.700000000000003</v>
      </c>
      <c r="AO35" s="56"/>
      <c r="AP35" s="264"/>
    </row>
    <row r="36" spans="1:42" s="45" customFormat="1" ht="10.5" x14ac:dyDescent="0.15">
      <c r="A36" s="46"/>
      <c r="B36" s="29">
        <v>28</v>
      </c>
      <c r="D36" s="47" t="s">
        <v>1123</v>
      </c>
      <c r="E36" s="273"/>
      <c r="F36" s="52"/>
      <c r="G36" s="255" t="s">
        <v>458</v>
      </c>
      <c r="H36" s="267">
        <v>316039.15126774524</v>
      </c>
      <c r="I36" s="267">
        <v>37796.681742745175</v>
      </c>
      <c r="J36" s="267">
        <v>20738.373963592312</v>
      </c>
      <c r="K36" s="267">
        <v>20738.373963592312</v>
      </c>
      <c r="L36" s="267">
        <f>IF(ISERROR(K36/$H36*100),"- ",(K36/$H36*100))</f>
        <v>6.5619635669831826</v>
      </c>
      <c r="M36" s="267">
        <f>IF(ISERROR(I36/$H36*100),"- ",(I36/$H36*100))</f>
        <v>11.959493496653584</v>
      </c>
      <c r="N36" s="267">
        <v>110.41033894261997</v>
      </c>
      <c r="O36" s="267">
        <v>110.41033894261997</v>
      </c>
      <c r="P36" s="268">
        <f>IF(AND(O36&lt;0,O35&lt;0),"NA",IF(AND(O36&gt;0,O35&lt;0),"LP",IF(AND(O36&lt;0,O35&gt;0),"PL",((O36/O35-1)*100))))</f>
        <v>8.3980286271855054</v>
      </c>
      <c r="Q36" s="267">
        <v>9.1327825422393261</v>
      </c>
      <c r="R36" s="269">
        <v>8.8764805917006804</v>
      </c>
      <c r="S36" s="267">
        <v>0</v>
      </c>
      <c r="T36" s="39">
        <f>IF(O36&lt;0,"- ",IF(ISERROR(($E33-S36)/O36),"- ",(($E33-S36)/O36)))</f>
        <v>12.008839142220799</v>
      </c>
      <c r="U36" s="267">
        <v>-35049.820913279415</v>
      </c>
      <c r="V36" s="267">
        <v>14000</v>
      </c>
      <c r="W36" s="267">
        <v>0</v>
      </c>
      <c r="X36" s="267">
        <v>248987.13201170001</v>
      </c>
      <c r="Y36" s="39">
        <f>IF(I36&lt;0,"- ",IF(ISERROR((U36+W36+X36-V36)/I36),"- ",(U36+W36+X36-V36)/I36))</f>
        <v>5.2898112183299597</v>
      </c>
      <c r="Z36" s="39">
        <f>IF(ISERROR(X36/H36),"- ",(X36/H36))</f>
        <v>0.78783635196121815</v>
      </c>
      <c r="AA36" s="267">
        <v>1295.054410738112</v>
      </c>
      <c r="AB36" s="270">
        <f>IF(AA36&lt;0,"- ",IF(ISERROR(($E33/AA36)),"- ",(($E33/AA36))))</f>
        <v>1.0238179871101383</v>
      </c>
      <c r="AC36" s="267">
        <v>8.006814672842463</v>
      </c>
      <c r="AD36" s="41">
        <f>IF(ISERROR(AC36/$E33*100),"- ",(AC36/$E33*100))</f>
        <v>0.60387771874518914</v>
      </c>
      <c r="AE36" s="271">
        <v>7.2518703859822304</v>
      </c>
      <c r="AF36" s="267">
        <v>187.83</v>
      </c>
      <c r="AG36" s="43">
        <v>-0.15002094938855909</v>
      </c>
      <c r="AH36" s="44">
        <v>18.041597976490845</v>
      </c>
      <c r="AI36" s="272">
        <f>IF(ISERROR(U36+W36+X36-V36),"- ",(U36+W36+X36-V36))</f>
        <v>199937.31109842059</v>
      </c>
      <c r="AJ36" s="261">
        <v>55.669417416729317</v>
      </c>
      <c r="AK36" s="262">
        <v>38.549999999999997</v>
      </c>
      <c r="AO36" s="56"/>
      <c r="AP36" s="264"/>
    </row>
    <row r="37" spans="1:42" s="45" customFormat="1" ht="10.35" customHeight="1" x14ac:dyDescent="0.15">
      <c r="A37" s="46"/>
      <c r="B37" s="46"/>
      <c r="E37" s="274"/>
      <c r="F37" s="76"/>
      <c r="G37" s="275"/>
      <c r="H37" s="56"/>
      <c r="I37" s="56"/>
      <c r="J37" s="56"/>
      <c r="K37" s="56"/>
      <c r="L37" s="44"/>
      <c r="M37" s="44"/>
      <c r="N37" s="44"/>
      <c r="O37" s="44"/>
      <c r="P37" s="276"/>
      <c r="Q37" s="57"/>
      <c r="R37" s="277"/>
      <c r="S37" s="278"/>
      <c r="T37" s="61"/>
      <c r="U37" s="61"/>
      <c r="V37" s="61"/>
      <c r="W37" s="283"/>
      <c r="X37" s="61"/>
      <c r="Y37" s="61"/>
      <c r="Z37" s="57"/>
      <c r="AA37" s="57"/>
      <c r="AB37" s="277"/>
      <c r="AC37" s="279"/>
      <c r="AD37" s="57"/>
      <c r="AE37" s="277"/>
      <c r="AF37" s="279"/>
      <c r="AG37" s="57"/>
      <c r="AH37" s="57"/>
      <c r="AI37" s="57"/>
      <c r="AJ37" s="280"/>
      <c r="AK37" s="281"/>
      <c r="AL37" s="282"/>
      <c r="AM37" s="282"/>
      <c r="AN37" s="282"/>
      <c r="AO37" s="282"/>
    </row>
    <row r="38" spans="1:42" s="45" customFormat="1" ht="10.5" x14ac:dyDescent="0.15">
      <c r="A38" s="46">
        <v>7</v>
      </c>
      <c r="B38" s="29">
        <v>25</v>
      </c>
      <c r="C38" s="30" t="str">
        <f>VLOOKUP($A38,'All cos summary'!$A$103:$B$111,2,FALSE)</f>
        <v>TRCL IB Equity</v>
      </c>
      <c r="D38" s="63" t="s">
        <v>600</v>
      </c>
      <c r="E38" s="254">
        <v>922</v>
      </c>
      <c r="F38" s="65">
        <v>2338.4487131433475</v>
      </c>
      <c r="G38" s="255" t="s">
        <v>518</v>
      </c>
      <c r="H38" s="256">
        <v>84951</v>
      </c>
      <c r="I38" s="256">
        <v>12318.500000000007</v>
      </c>
      <c r="J38" s="256">
        <v>4173.9000000000087</v>
      </c>
      <c r="K38" s="256">
        <v>775.60000000000855</v>
      </c>
      <c r="L38" s="256">
        <f>IF(ISERROR(K38/$H38*100),"- ",(K38/$H38*100))</f>
        <v>0.91299690409766632</v>
      </c>
      <c r="M38" s="256">
        <f>IF(ISERROR(I38/$H38*100),"- ",(I38/$H38*100))</f>
        <v>14.50071217525398</v>
      </c>
      <c r="N38" s="256">
        <v>17.663563267033467</v>
      </c>
      <c r="O38" s="256">
        <v>3.2822683030046913</v>
      </c>
      <c r="P38" s="257" t="s">
        <v>50</v>
      </c>
      <c r="Q38" s="256">
        <v>2.7374458748515225</v>
      </c>
      <c r="R38" s="258">
        <v>1.0597162977152546</v>
      </c>
      <c r="S38" s="256">
        <v>0</v>
      </c>
      <c r="T38" s="82">
        <f>IF(O38&lt;0,"- ",IF(ISERROR(($E38-S38)/O38),"- ",(($E38-S38)/O38)))</f>
        <v>280.90330067044556</v>
      </c>
      <c r="U38" s="256">
        <v>44131</v>
      </c>
      <c r="V38" s="256">
        <v>13864.900000000001</v>
      </c>
      <c r="W38" s="256">
        <v>0</v>
      </c>
      <c r="X38" s="256">
        <v>217861.57436</v>
      </c>
      <c r="Y38" s="82">
        <f>IF(I38&lt;0,"- ",IF(ISERROR((U38+W38+X38-V38)/I38),"- ",(U38+W38+X38-V38)/I38))</f>
        <v>20.142685745829432</v>
      </c>
      <c r="Z38" s="70">
        <f>IF(ISERROR(X38/H38),"- ",(X38/H38))</f>
        <v>2.5645557363656697</v>
      </c>
      <c r="AA38" s="256">
        <v>317.12907321201862</v>
      </c>
      <c r="AB38" s="71">
        <f>IF(AA38&lt;0,"- ",IF(ISERROR(($E38/AA38)),"- ",(($E38/AA38))))</f>
        <v>2.9073335681954053</v>
      </c>
      <c r="AC38" s="256">
        <v>2.0000000000000004</v>
      </c>
      <c r="AD38" s="72">
        <f>IF(ISERROR(AC38/$E38*100),"- ",(AC38/$E38*100))</f>
        <v>0.21691973969631242</v>
      </c>
      <c r="AE38" s="259">
        <v>11.322743716907425</v>
      </c>
      <c r="AF38" s="256">
        <v>236.3</v>
      </c>
      <c r="AG38" s="74">
        <v>0.60296982896430362</v>
      </c>
      <c r="AH38" s="75">
        <v>1.1785465166971856</v>
      </c>
      <c r="AI38" s="260">
        <f>IF(ISERROR(U38+W38+X38-V38),"- ",(U38+W38+X38-V38))</f>
        <v>248127.67436</v>
      </c>
      <c r="AJ38" s="261">
        <v>213.06514193956957</v>
      </c>
      <c r="AK38" s="262">
        <v>12.5</v>
      </c>
      <c r="AL38" s="263"/>
      <c r="AM38" s="264"/>
      <c r="AN38" s="265"/>
      <c r="AO38" s="56"/>
      <c r="AP38" s="264"/>
    </row>
    <row r="39" spans="1:42" s="45" customFormat="1" ht="10.5" x14ac:dyDescent="0.15">
      <c r="A39" s="46"/>
      <c r="B39" s="29">
        <v>26</v>
      </c>
      <c r="C39" s="47"/>
      <c r="D39" s="47" t="s">
        <v>909</v>
      </c>
      <c r="E39" s="266"/>
      <c r="F39" s="32"/>
      <c r="G39" s="255" t="s">
        <v>311</v>
      </c>
      <c r="H39" s="267">
        <v>89980.764999999999</v>
      </c>
      <c r="I39" s="267">
        <v>14561.480000000003</v>
      </c>
      <c r="J39" s="267">
        <v>-3345.8233058085789</v>
      </c>
      <c r="K39" s="267">
        <v>1444.6766941914213</v>
      </c>
      <c r="L39" s="267">
        <f>IF(ISERROR(K39/$H39*100),"- ",(K39/$H39*100))</f>
        <v>1.6055394663419691</v>
      </c>
      <c r="M39" s="267">
        <f>IF(ISERROR(I39/$H39*100),"- ",(I39/$H39*100))</f>
        <v>16.182880863482328</v>
      </c>
      <c r="N39" s="267">
        <v>-14.159218391064659</v>
      </c>
      <c r="O39" s="267">
        <v>6.1137397130402933</v>
      </c>
      <c r="P39" s="268">
        <f>IF(AND(O39&lt;0,O38&lt;0),"NA",IF(AND(O39&gt;0,O38&lt;0),"LP",IF(AND(O39&lt;0,O38&gt;0),"PL",((O39/O38-1)*100))))</f>
        <v>86.265690328958925</v>
      </c>
      <c r="Q39" s="267">
        <v>2.4590522035873037</v>
      </c>
      <c r="R39" s="269">
        <v>1.8564602050696581</v>
      </c>
      <c r="S39" s="267">
        <v>0</v>
      </c>
      <c r="T39" s="38">
        <f>IF(O39&lt;0,"- ",IF(ISERROR(($E38-S39)/O39),"- ",(($E38-S39)/O39)))</f>
        <v>150.80785955499894</v>
      </c>
      <c r="U39" s="267">
        <v>42960.481726465281</v>
      </c>
      <c r="V39" s="267">
        <v>11364.900000000001</v>
      </c>
      <c r="W39" s="267">
        <v>0</v>
      </c>
      <c r="X39" s="267">
        <v>217861.57436</v>
      </c>
      <c r="Y39" s="38">
        <f>IF(I39&lt;0,"- ",IF(ISERROR((U39+W39+X39-V39)/I39),"- ",(U39+W39+X39-V39)/I39))</f>
        <v>17.131305065588471</v>
      </c>
      <c r="Z39" s="39">
        <f>IF(ISERROR(X39/H39),"- ",(X39/H39))</f>
        <v>2.4212016241471161</v>
      </c>
      <c r="AA39" s="267">
        <v>341.51577102916383</v>
      </c>
      <c r="AB39" s="270">
        <f>IF(AA39&lt;0,"- ",IF(ISERROR(($E38/AA39)),"- ",(($E38/AA39))))</f>
        <v>2.6997289092141679</v>
      </c>
      <c r="AC39" s="267">
        <v>2.0000000000000004</v>
      </c>
      <c r="AD39" s="41">
        <f>IF(ISERROR(AC39/$E38*100),"- ",(AC39/$E38*100))</f>
        <v>0.21691973969631242</v>
      </c>
      <c r="AE39" s="271">
        <v>-14.125073466358309</v>
      </c>
      <c r="AF39" s="267">
        <v>236.3</v>
      </c>
      <c r="AG39" s="43">
        <v>0.55205725292359076</v>
      </c>
      <c r="AH39" s="44">
        <v>1.6659610482971297</v>
      </c>
      <c r="AI39" s="272">
        <f>IF(ISERROR(U39+W39+X39-V39),"- ",(U39+W39+X39-V39))</f>
        <v>249457.15608646529</v>
      </c>
      <c r="AJ39" s="261">
        <v>172.74738442649635</v>
      </c>
      <c r="AK39" s="262">
        <v>15.5</v>
      </c>
      <c r="AO39" s="56"/>
      <c r="AP39" s="264"/>
    </row>
    <row r="40" spans="1:42" s="45" customFormat="1" ht="10.5" x14ac:dyDescent="0.15">
      <c r="A40" s="46"/>
      <c r="B40" s="29">
        <v>27</v>
      </c>
      <c r="C40" s="47"/>
      <c r="D40" s="49" t="s">
        <v>910</v>
      </c>
      <c r="E40" s="273"/>
      <c r="F40" s="51"/>
      <c r="G40" s="255" t="s">
        <v>407</v>
      </c>
      <c r="H40" s="267">
        <v>101560.74775000001</v>
      </c>
      <c r="I40" s="267">
        <v>17898.422275000004</v>
      </c>
      <c r="J40" s="267">
        <v>4403.9574617500057</v>
      </c>
      <c r="K40" s="267">
        <v>4403.9574617500057</v>
      </c>
      <c r="L40" s="267">
        <f>IF(ISERROR(K40/$H40*100),"- ",(K40/$H40*100))</f>
        <v>4.3362790835202425</v>
      </c>
      <c r="M40" s="267">
        <f>IF(ISERROR(I40/$H40*100),"- ",(I40/$H40*100))</f>
        <v>17.623365986885421</v>
      </c>
      <c r="N40" s="267">
        <v>18.637145415785042</v>
      </c>
      <c r="O40" s="267">
        <v>18.637145415785042</v>
      </c>
      <c r="P40" s="268">
        <f>IF(AND(O40&lt;0,O39&lt;0),"NA",IF(AND(O40&gt;0,O39&lt;0),"LP",IF(AND(O40&lt;0,O39&gt;0),"PL",((O40/O39-1)*100))))</f>
        <v>204.84034797937122</v>
      </c>
      <c r="Q40" s="267">
        <v>5.5016553947392142</v>
      </c>
      <c r="R40" s="269">
        <v>5.3274201774177898</v>
      </c>
      <c r="S40" s="267">
        <v>0</v>
      </c>
      <c r="T40" s="39">
        <f>IF(O40&lt;0,"- ",IF(ISERROR(($E38-S40)/O40),"- ",(($E38-S40)/O40)))</f>
        <v>49.471095461813412</v>
      </c>
      <c r="U40" s="267">
        <v>44493.400391928924</v>
      </c>
      <c r="V40" s="267">
        <v>6864.9000000000015</v>
      </c>
      <c r="W40" s="267">
        <v>0</v>
      </c>
      <c r="X40" s="267">
        <v>217861.57436</v>
      </c>
      <c r="Y40" s="39">
        <f>IF(I40&lt;0,"- ",IF(ISERROR((U40+W40+X40-V40)/I40),"- ",(U40+W40+X40-V40)/I40))</f>
        <v>14.274446698510966</v>
      </c>
      <c r="Z40" s="39">
        <f>IF(ISERROR(X40/H40),"- ",(X40/H40))</f>
        <v>2.1451355881731384</v>
      </c>
      <c r="AA40" s="267">
        <v>358.15291644494874</v>
      </c>
      <c r="AB40" s="270">
        <f>IF(AA40&lt;0,"- ",IF(ISERROR(($E38/AA40)),"- ",(($E38/AA40))))</f>
        <v>2.5743193972893965</v>
      </c>
      <c r="AC40" s="267">
        <v>2.0000000000000004</v>
      </c>
      <c r="AD40" s="41">
        <f>IF(ISERROR(AC40/$E38*100),"- ",(AC40/$E38*100))</f>
        <v>0.21691973969631242</v>
      </c>
      <c r="AE40" s="271">
        <v>10.731257150067986</v>
      </c>
      <c r="AF40" s="267">
        <v>236.3</v>
      </c>
      <c r="AG40" s="43">
        <v>0.53823189953269857</v>
      </c>
      <c r="AH40" s="44">
        <v>2.1613248206331592</v>
      </c>
      <c r="AI40" s="272">
        <f>IF(ISERROR(U40+W40+X40-V40),"- ",(U40+W40+X40-V40))</f>
        <v>255490.07475192894</v>
      </c>
      <c r="AJ40" s="261">
        <v>133.77266651321688</v>
      </c>
      <c r="AK40" s="262">
        <v>20.5</v>
      </c>
      <c r="AO40" s="56"/>
      <c r="AP40" s="264"/>
    </row>
    <row r="41" spans="1:42" s="45" customFormat="1" ht="10.5" x14ac:dyDescent="0.15">
      <c r="A41" s="46"/>
      <c r="B41" s="29">
        <v>28</v>
      </c>
      <c r="D41" s="47" t="s">
        <v>1124</v>
      </c>
      <c r="E41" s="273"/>
      <c r="F41" s="52"/>
      <c r="G41" s="255" t="s">
        <v>458</v>
      </c>
      <c r="H41" s="267">
        <v>117218.11948000002</v>
      </c>
      <c r="I41" s="267">
        <v>22184.815975280013</v>
      </c>
      <c r="J41" s="267">
        <v>7143.88827096561</v>
      </c>
      <c r="K41" s="267">
        <v>7143.88827096561</v>
      </c>
      <c r="L41" s="267">
        <f>IF(ISERROR(K41/$H41*100),"- ",(K41/$H41*100))</f>
        <v>6.0945255756167578</v>
      </c>
      <c r="M41" s="267">
        <f>IF(ISERROR(I41/$H41*100),"- ",(I41/$H41*100))</f>
        <v>18.926097836832493</v>
      </c>
      <c r="N41" s="267">
        <v>30.232282145432119</v>
      </c>
      <c r="O41" s="267">
        <v>30.232282145432119</v>
      </c>
      <c r="P41" s="268">
        <f>IF(AND(O41&lt;0,O40&lt;0),"NA",IF(AND(O41&gt;0,O40&lt;0),"LP",IF(AND(O41&lt;0,O40&gt;0),"PL",((O41/O40-1)*100))))</f>
        <v>62.215196968020557</v>
      </c>
      <c r="Q41" s="267">
        <v>7.2001653450388998</v>
      </c>
      <c r="R41" s="269">
        <v>8.1320060220438357</v>
      </c>
      <c r="S41" s="267">
        <v>0</v>
      </c>
      <c r="T41" s="39">
        <f>IF(O41&lt;0,"- ",IF(ISERROR(($E38-S41)/O41),"- ",(($E38-S41)/O41)))</f>
        <v>30.497201486964411</v>
      </c>
      <c r="U41" s="267">
        <v>45005.102093932685</v>
      </c>
      <c r="V41" s="267">
        <v>9364.9000000000015</v>
      </c>
      <c r="W41" s="267">
        <v>0</v>
      </c>
      <c r="X41" s="267">
        <v>217861.57436</v>
      </c>
      <c r="Y41" s="39">
        <f>IF(I41&lt;0,"- ",IF(ISERROR((U41+W41+X41-V41)/I41),"- ",(U41+W41+X41-V41)/I41))</f>
        <v>11.426814481418434</v>
      </c>
      <c r="Z41" s="39">
        <f>IF(ISERROR(X41/H41),"- ",(X41/H41))</f>
        <v>1.8585998080029935</v>
      </c>
      <c r="AA41" s="267">
        <v>385.38519859038092</v>
      </c>
      <c r="AB41" s="270">
        <f>IF(AA41&lt;0,"- ",IF(ISERROR(($E38/AA41)),"- ",(($E38/AA41))))</f>
        <v>2.3924115492042479</v>
      </c>
      <c r="AC41" s="267">
        <v>3.0000000000000004</v>
      </c>
      <c r="AD41" s="41">
        <f>IF(ISERROR(AC41/$E38*100),"- ",(AC41/$E38*100))</f>
        <v>0.3253796095444686</v>
      </c>
      <c r="AE41" s="271">
        <v>9.9231675120274652</v>
      </c>
      <c r="AF41" s="267">
        <v>236.3</v>
      </c>
      <c r="AG41" s="43">
        <v>0.51230051110680375</v>
      </c>
      <c r="AH41" s="44">
        <v>2.8576991295824201</v>
      </c>
      <c r="AI41" s="272">
        <f>IF(ISERROR(U41+W41+X41-V41),"- ",(U41+W41+X41-V41))</f>
        <v>253501.77645393266</v>
      </c>
      <c r="AJ41" s="261">
        <v>132.73160859578149</v>
      </c>
      <c r="AK41" s="262">
        <v>20.5</v>
      </c>
      <c r="AO41" s="56"/>
      <c r="AP41" s="264"/>
    </row>
    <row r="42" spans="1:42" s="45" customFormat="1" ht="10.35" customHeight="1" x14ac:dyDescent="0.15">
      <c r="A42" s="46"/>
      <c r="B42" s="46"/>
      <c r="E42" s="274"/>
      <c r="F42" s="76"/>
      <c r="G42" s="275"/>
      <c r="H42" s="56"/>
      <c r="I42" s="56"/>
      <c r="J42" s="56"/>
      <c r="K42" s="56"/>
      <c r="L42" s="44"/>
      <c r="M42" s="44"/>
      <c r="N42" s="44"/>
      <c r="O42" s="44"/>
      <c r="P42" s="276"/>
      <c r="Q42" s="57"/>
      <c r="R42" s="277"/>
      <c r="S42" s="278"/>
      <c r="T42" s="61"/>
      <c r="U42" s="61"/>
      <c r="V42" s="61"/>
      <c r="W42" s="61"/>
      <c r="X42" s="61"/>
      <c r="Y42" s="61"/>
      <c r="Z42" s="57"/>
      <c r="AA42" s="57"/>
      <c r="AB42" s="277"/>
      <c r="AC42" s="279"/>
      <c r="AD42" s="57"/>
      <c r="AE42" s="277"/>
      <c r="AF42" s="279"/>
      <c r="AG42" s="57"/>
      <c r="AH42" s="57"/>
      <c r="AI42" s="57"/>
      <c r="AJ42" s="280"/>
      <c r="AK42" s="281"/>
      <c r="AL42" s="282"/>
      <c r="AM42" s="282"/>
      <c r="AN42" s="282"/>
      <c r="AO42" s="282"/>
    </row>
    <row r="43" spans="1:42" s="45" customFormat="1" ht="10.5" x14ac:dyDescent="0.15">
      <c r="A43" s="46">
        <v>8</v>
      </c>
      <c r="B43" s="29">
        <v>25</v>
      </c>
      <c r="C43" s="30" t="str">
        <f>VLOOKUP($A43,'All cos summary'!$A$103:$B$111,2,FALSE)</f>
        <v>JSWCEMEN IB Equity</v>
      </c>
      <c r="D43" s="63" t="s">
        <v>598</v>
      </c>
      <c r="E43" s="254">
        <v>115.94</v>
      </c>
      <c r="F43" s="65">
        <v>1665.801053225138</v>
      </c>
      <c r="G43" s="255" t="s">
        <v>518</v>
      </c>
      <c r="H43" s="256">
        <v>58130.700000000004</v>
      </c>
      <c r="I43" s="256">
        <v>8641.8000000000102</v>
      </c>
      <c r="J43" s="256">
        <v>-1140.7999999999893</v>
      </c>
      <c r="K43" s="256">
        <v>363.70000000001073</v>
      </c>
      <c r="L43" s="256">
        <f>IF(ISERROR(K43/$H43*100),"- ",(K43/$H43*100))</f>
        <v>0.62565907515307861</v>
      </c>
      <c r="M43" s="256">
        <f>IF(ISERROR(I43/$H43*100),"- ",(I43/$H43*100))</f>
        <v>14.866155060923075</v>
      </c>
      <c r="N43" s="256">
        <v>-1.1565874182592277</v>
      </c>
      <c r="O43" s="256">
        <v>0.3687332082932131</v>
      </c>
      <c r="P43" s="257" t="s">
        <v>50</v>
      </c>
      <c r="Q43" s="256">
        <v>4.6689762378957278</v>
      </c>
      <c r="R43" s="258">
        <v>1.5288475927691283</v>
      </c>
      <c r="S43" s="256">
        <v>0</v>
      </c>
      <c r="T43" s="82">
        <f>IF(O43&lt;0,"- ",IF(ISERROR(($E43-S43)/O43),"- ",(($E43-S43)/O43)))</f>
        <v>314.42787737145068</v>
      </c>
      <c r="U43" s="256">
        <v>60553.599999999999</v>
      </c>
      <c r="V43" s="256">
        <v>10246.9</v>
      </c>
      <c r="W43" s="256">
        <v>198</v>
      </c>
      <c r="X43" s="256">
        <v>155194.35512371999</v>
      </c>
      <c r="Y43" s="82">
        <f>IF(I43&lt;0,"- ",IF(ISERROR((U43+W43+X43-V43)/I43),"- ",(U43+W43+X43-V43)/I43))</f>
        <v>23.802802092587164</v>
      </c>
      <c r="Z43" s="70">
        <f>IF(ISERROR(X43/H43),"- ",(X43/H43))</f>
        <v>2.6697486031257145</v>
      </c>
      <c r="AA43" s="256">
        <v>23.851067065443299</v>
      </c>
      <c r="AB43" s="71">
        <f>IF(AA43&lt;0,"- ",IF(ISERROR(($E43/AA43)),"- ",(($E43/AA43))))</f>
        <v>4.8609984484920616</v>
      </c>
      <c r="AC43" s="256">
        <v>0</v>
      </c>
      <c r="AD43" s="72">
        <f>IF(ISERROR(AC43/$E43*100),"- ",(AC43/$E43*100))</f>
        <v>0</v>
      </c>
      <c r="AE43" s="259">
        <v>0</v>
      </c>
      <c r="AF43" s="256">
        <v>986.35</v>
      </c>
      <c r="AG43" s="74">
        <v>2.5454282538769757</v>
      </c>
      <c r="AH43" s="75">
        <v>1.230345440408755</v>
      </c>
      <c r="AI43" s="260">
        <f>IF(ISERROR(U43+W43+X43-V43),"- ",(U43+W43+X43-V43))</f>
        <v>205699.05512372</v>
      </c>
      <c r="AJ43" s="261">
        <v>171.65288566719923</v>
      </c>
      <c r="AK43" s="262">
        <v>10.4719</v>
      </c>
      <c r="AL43" s="263"/>
      <c r="AM43" s="264"/>
      <c r="AN43" s="265"/>
      <c r="AO43" s="56"/>
      <c r="AP43" s="264"/>
    </row>
    <row r="44" spans="1:42" s="45" customFormat="1" ht="10.5" x14ac:dyDescent="0.15">
      <c r="A44" s="46"/>
      <c r="B44" s="29">
        <v>26</v>
      </c>
      <c r="C44" s="47"/>
      <c r="D44" s="47" t="s">
        <v>911</v>
      </c>
      <c r="E44" s="266"/>
      <c r="F44" s="32"/>
      <c r="G44" s="255" t="s">
        <v>311</v>
      </c>
      <c r="H44" s="267">
        <v>64560.771645277309</v>
      </c>
      <c r="I44" s="267">
        <v>12425.703563505595</v>
      </c>
      <c r="J44" s="267">
        <v>-10433.147581896643</v>
      </c>
      <c r="K44" s="267">
        <v>4230.6524181033565</v>
      </c>
      <c r="L44" s="267">
        <f>IF(ISERROR(K44/$H44*100),"- ",(K44/$H44*100))</f>
        <v>6.5529768469129408</v>
      </c>
      <c r="M44" s="267">
        <f>IF(ISERROR(I44/$H44*100),"- ",(I44/$H44*100))</f>
        <v>19.246522689935272</v>
      </c>
      <c r="N44" s="267">
        <v>-7.6524980996699501</v>
      </c>
      <c r="O44" s="267">
        <v>3.1030961017053444</v>
      </c>
      <c r="P44" s="268">
        <f>IF(AND(O44&lt;0,O43&lt;0),"NA",IF(AND(O44&gt;0,O43&lt;0),"LP",IF(AND(O44&lt;0,O43&gt;0),"PL",((O44/O43-1)*100))))</f>
        <v>741.55590869314722</v>
      </c>
      <c r="Q44" s="267">
        <v>6.2820229989845568</v>
      </c>
      <c r="R44" s="269">
        <v>9.7173695281186063</v>
      </c>
      <c r="S44" s="267">
        <v>0</v>
      </c>
      <c r="T44" s="38">
        <f>IF(O44&lt;0,"- ",IF(ISERROR(($E43-S44)/O44),"- ",(($E43-S44)/O44)))</f>
        <v>37.3626842998139</v>
      </c>
      <c r="U44" s="267">
        <v>38428.900343129018</v>
      </c>
      <c r="V44" s="267">
        <v>28246.9</v>
      </c>
      <c r="W44" s="267">
        <v>-227</v>
      </c>
      <c r="X44" s="267">
        <v>155194.35512371999</v>
      </c>
      <c r="Y44" s="38">
        <f>IF(I44&lt;0,"- ",IF(ISERROR((U44+W44+X44-V44)/I44),"- ",(U44+W44+X44-V44)/I44))</f>
        <v>13.290946031570735</v>
      </c>
      <c r="Z44" s="39">
        <f>IF(ISERROR(X44/H44),"- ",(X44/H44))</f>
        <v>2.4038491357634295</v>
      </c>
      <c r="AA44" s="267">
        <v>46.632800931960716</v>
      </c>
      <c r="AB44" s="270">
        <f>IF(AA44&lt;0,"- ",IF(ISERROR(($E43/AA44)),"- ",(($E43/AA44))))</f>
        <v>2.4862328164495522</v>
      </c>
      <c r="AC44" s="267">
        <v>0</v>
      </c>
      <c r="AD44" s="41">
        <f>IF(ISERROR(AC44/$E43*100),"- ",(AC44/$E43*100))</f>
        <v>0</v>
      </c>
      <c r="AE44" s="271">
        <v>0</v>
      </c>
      <c r="AF44" s="267">
        <v>1363.3649359999999</v>
      </c>
      <c r="AG44" s="43">
        <v>0.88267195762879525</v>
      </c>
      <c r="AH44" s="44">
        <v>2.2679288228346737</v>
      </c>
      <c r="AI44" s="272">
        <f>IF(ISERROR(U44+W44+X44-V44),"- ",(U44+W44+X44-V44))</f>
        <v>165149.35546684903</v>
      </c>
      <c r="AJ44" s="261">
        <v>92.597672557637907</v>
      </c>
      <c r="AK44" s="262">
        <v>13.9719</v>
      </c>
      <c r="AO44" s="56"/>
      <c r="AP44" s="264"/>
    </row>
    <row r="45" spans="1:42" s="45" customFormat="1" ht="10.5" x14ac:dyDescent="0.15">
      <c r="A45" s="46"/>
      <c r="B45" s="29">
        <v>27</v>
      </c>
      <c r="C45" s="47"/>
      <c r="D45" s="49" t="s">
        <v>822</v>
      </c>
      <c r="E45" s="273"/>
      <c r="F45" s="51"/>
      <c r="G45" s="255" t="s">
        <v>407</v>
      </c>
      <c r="H45" s="267">
        <v>78222.030958032701</v>
      </c>
      <c r="I45" s="267">
        <v>14539.504125629523</v>
      </c>
      <c r="J45" s="267">
        <v>4753.5048841465978</v>
      </c>
      <c r="K45" s="267">
        <v>4753.5048841465978</v>
      </c>
      <c r="L45" s="267">
        <f>IF(ISERROR(K45/$H45*100),"- ",(K45/$H45*100))</f>
        <v>6.076938716532335</v>
      </c>
      <c r="M45" s="267">
        <f>IF(ISERROR(I45/$H45*100),"- ",(I45/$H45*100))</f>
        <v>18.587479700482572</v>
      </c>
      <c r="N45" s="267">
        <v>3.4865975782632259</v>
      </c>
      <c r="O45" s="267">
        <v>3.4865975782632259</v>
      </c>
      <c r="P45" s="268">
        <f>IF(AND(O45&lt;0,O44&lt;0),"NA",IF(AND(O45&gt;0,O44&lt;0),"LP",IF(AND(O45&lt;0,O44&gt;0),"PL",((O45/O44-1)*100))))</f>
        <v>12.35867224180145</v>
      </c>
      <c r="Q45" s="267">
        <v>5.6644544616732428</v>
      </c>
      <c r="R45" s="269">
        <v>7.2500891818526423</v>
      </c>
      <c r="S45" s="267">
        <v>0</v>
      </c>
      <c r="T45" s="39">
        <f>IF(O45&lt;0,"- ",IF(ISERROR(($E43-S45)/O45),"- ",(($E43-S45)/O45)))</f>
        <v>33.253048967513202</v>
      </c>
      <c r="U45" s="267">
        <v>48487.539026275997</v>
      </c>
      <c r="V45" s="267">
        <v>13246.900000000001</v>
      </c>
      <c r="W45" s="267">
        <v>-552</v>
      </c>
      <c r="X45" s="267">
        <v>155194.35512371999</v>
      </c>
      <c r="Y45" s="39">
        <f>IF(I45&lt;0,"- ",IF(ISERROR((U45+W45+X45-V45)/I45),"- ",(U45+W45+X45-V45)/I45))</f>
        <v>13.059798498580127</v>
      </c>
      <c r="Z45" s="39">
        <f>IF(ISERROR(X45/H45),"- ",(X45/H45))</f>
        <v>1.9840235956924219</v>
      </c>
      <c r="AA45" s="267">
        <v>50.119398510223938</v>
      </c>
      <c r="AB45" s="270">
        <f>IF(AA45&lt;0,"- ",IF(ISERROR(($E43/AA45)),"- ",(($E43/AA45))))</f>
        <v>2.3132759659186495</v>
      </c>
      <c r="AC45" s="267">
        <v>0</v>
      </c>
      <c r="AD45" s="41">
        <f>IF(ISERROR(AC45/$E43*100),"- ",(AC45/$E43*100))</f>
        <v>0</v>
      </c>
      <c r="AE45" s="271">
        <v>0</v>
      </c>
      <c r="AF45" s="267">
        <v>1363.3649359999999</v>
      </c>
      <c r="AG45" s="43">
        <v>0.73953638571294655</v>
      </c>
      <c r="AH45" s="44">
        <v>2.2973915183248192</v>
      </c>
      <c r="AI45" s="272">
        <f>IF(ISERROR(U45+W45+X45-V45),"- ",(U45+W45+X45-V45))</f>
        <v>189882.994149996</v>
      </c>
      <c r="AJ45" s="261">
        <v>105.53977123413293</v>
      </c>
      <c r="AK45" s="262">
        <v>14.671899999999999</v>
      </c>
      <c r="AO45" s="56"/>
      <c r="AP45" s="264"/>
    </row>
    <row r="46" spans="1:42" s="45" customFormat="1" ht="10.5" x14ac:dyDescent="0.15">
      <c r="A46" s="46"/>
      <c r="B46" s="29">
        <v>28</v>
      </c>
      <c r="D46" s="47" t="s">
        <v>1123</v>
      </c>
      <c r="E46" s="273"/>
      <c r="F46" s="52"/>
      <c r="G46" s="255" t="s">
        <v>458</v>
      </c>
      <c r="H46" s="267">
        <v>90968.003111281098</v>
      </c>
      <c r="I46" s="267">
        <v>17657.229371818808</v>
      </c>
      <c r="J46" s="267">
        <v>6042.0813154004154</v>
      </c>
      <c r="K46" s="267">
        <v>6042.0813154004154</v>
      </c>
      <c r="L46" s="267">
        <f>IF(ISERROR(K46/$H46*100),"- ",(K46/$H46*100))</f>
        <v>6.6419852132063859</v>
      </c>
      <c r="M46" s="267">
        <f>IF(ISERROR(I46/$H46*100),"- ",(I46/$H46*100))</f>
        <v>19.410373722526074</v>
      </c>
      <c r="N46" s="267">
        <v>4.4317417558994761</v>
      </c>
      <c r="O46" s="267">
        <v>4.4317417558994761</v>
      </c>
      <c r="P46" s="268">
        <f>IF(AND(O46&lt;0,O45&lt;0),"NA",IF(AND(O46&gt;0,O45&lt;0),"LP",IF(AND(O46&lt;0,O45&gt;0),"PL",((O46/O45-1)*100))))</f>
        <v>27.1079227361551</v>
      </c>
      <c r="Q46" s="267">
        <v>6.4887274414470859</v>
      </c>
      <c r="R46" s="269">
        <v>8.5475865315976094</v>
      </c>
      <c r="S46" s="267">
        <v>0</v>
      </c>
      <c r="T46" s="39">
        <f>IF(O46&lt;0,"- ",IF(ISERROR(($E43-S46)/O46),"- ",(($E43-S46)/O46)))</f>
        <v>26.161271659311421</v>
      </c>
      <c r="U46" s="267">
        <v>51065.977672560206</v>
      </c>
      <c r="V46" s="267">
        <v>21214.9</v>
      </c>
      <c r="W46" s="267">
        <v>-777</v>
      </c>
      <c r="X46" s="267">
        <v>155194.35512371999</v>
      </c>
      <c r="Y46" s="39">
        <f>IF(I46&lt;0,"- ",IF(ISERROR((U46+W46+X46-V46)/I46),"- ",(U46+W46+X46-V46)/I46))</f>
        <v>10.435863346169997</v>
      </c>
      <c r="Z46" s="39">
        <f>IF(ISERROR(X46/H46),"- ",(X46/H46))</f>
        <v>1.7060323390178285</v>
      </c>
      <c r="AA46" s="267">
        <v>54.551140266123411</v>
      </c>
      <c r="AB46" s="270">
        <f>IF(AA46&lt;0,"- ",IF(ISERROR(($E43/AA46)),"- ",(($E43/AA46))))</f>
        <v>2.1253451244904489</v>
      </c>
      <c r="AC46" s="267">
        <v>0</v>
      </c>
      <c r="AD46" s="41">
        <f>IF(ISERROR(AC46/$E43*100),"- ",(AC46/$E43*100))</f>
        <v>0</v>
      </c>
      <c r="AE46" s="271">
        <v>0</v>
      </c>
      <c r="AF46" s="267">
        <v>1363.3649359999999</v>
      </c>
      <c r="AG46" s="43">
        <v>0.7224180546267831</v>
      </c>
      <c r="AH46" s="44">
        <v>2.6062548601924624</v>
      </c>
      <c r="AI46" s="272">
        <f>IF(ISERROR(U46+W46+X46-V46),"- ",(U46+W46+X46-V46))</f>
        <v>184268.43279628019</v>
      </c>
      <c r="AJ46" s="261">
        <v>95.610191236966699</v>
      </c>
      <c r="AK46" s="262">
        <v>14.671899999999999</v>
      </c>
      <c r="AO46" s="56"/>
      <c r="AP46" s="264"/>
    </row>
    <row r="47" spans="1:42" s="45" customFormat="1" ht="10.35" customHeight="1" x14ac:dyDescent="0.15">
      <c r="A47" s="46"/>
      <c r="B47" s="46"/>
      <c r="E47" s="274"/>
      <c r="F47" s="76"/>
      <c r="G47" s="275"/>
      <c r="H47" s="56"/>
      <c r="I47" s="56"/>
      <c r="J47" s="56"/>
      <c r="K47" s="56"/>
      <c r="L47" s="44"/>
      <c r="M47" s="44"/>
      <c r="N47" s="44"/>
      <c r="O47" s="44"/>
      <c r="P47" s="276"/>
      <c r="Q47" s="57"/>
      <c r="R47" s="277"/>
      <c r="S47" s="278"/>
      <c r="T47" s="61"/>
      <c r="U47" s="61"/>
      <c r="V47" s="61"/>
      <c r="W47" s="61"/>
      <c r="X47" s="61"/>
      <c r="Y47" s="61"/>
      <c r="Z47" s="57"/>
      <c r="AA47" s="57"/>
      <c r="AB47" s="277"/>
      <c r="AC47" s="279"/>
      <c r="AD47" s="57"/>
      <c r="AE47" s="277"/>
      <c r="AF47" s="279"/>
      <c r="AG47" s="57"/>
      <c r="AH47" s="57"/>
      <c r="AI47" s="57"/>
      <c r="AJ47" s="280"/>
      <c r="AK47" s="281"/>
      <c r="AL47" s="282"/>
      <c r="AM47" s="282"/>
      <c r="AN47" s="282"/>
      <c r="AO47" s="282"/>
    </row>
    <row r="48" spans="1:42" s="45" customFormat="1" ht="10.5" x14ac:dyDescent="0.15">
      <c r="A48" s="46"/>
      <c r="B48" s="46"/>
      <c r="D48" s="84" t="s">
        <v>525</v>
      </c>
      <c r="E48" s="85"/>
      <c r="F48" s="86"/>
      <c r="G48" s="275"/>
      <c r="H48" s="88"/>
      <c r="I48" s="88"/>
      <c r="J48" s="88"/>
      <c r="K48" s="88"/>
      <c r="L48" s="88"/>
      <c r="M48" s="88"/>
      <c r="N48" s="89"/>
      <c r="O48" s="89"/>
      <c r="P48" s="90"/>
      <c r="Q48" s="89"/>
      <c r="R48" s="89"/>
      <c r="S48" s="75"/>
      <c r="T48" s="91"/>
      <c r="U48" s="91"/>
      <c r="V48" s="91"/>
      <c r="W48" s="91"/>
      <c r="X48" s="91"/>
      <c r="Y48" s="91"/>
      <c r="Z48" s="89"/>
      <c r="AA48" s="89"/>
      <c r="AB48" s="89"/>
      <c r="AC48" s="89"/>
      <c r="AD48" s="89"/>
      <c r="AE48" s="89"/>
      <c r="AF48" s="289"/>
      <c r="AG48" s="289"/>
      <c r="AH48" s="289"/>
      <c r="AI48" s="290"/>
      <c r="AJ48" s="290"/>
      <c r="AK48" s="290"/>
      <c r="AL48" s="282"/>
      <c r="AM48" s="282"/>
      <c r="AN48" s="282"/>
      <c r="AO48" s="282"/>
    </row>
    <row r="49" spans="1:41" s="45" customFormat="1" ht="10.35" customHeight="1" x14ac:dyDescent="0.15">
      <c r="A49" s="46"/>
      <c r="B49" s="46"/>
      <c r="D49" s="45" t="s">
        <v>36</v>
      </c>
      <c r="E49" s="92"/>
      <c r="F49" s="93" t="s">
        <v>41</v>
      </c>
      <c r="G49" s="94"/>
      <c r="H49" s="56"/>
      <c r="I49" s="56"/>
      <c r="J49" s="56"/>
      <c r="K49" s="56"/>
      <c r="L49" s="56"/>
      <c r="M49" s="56"/>
      <c r="N49" s="57"/>
      <c r="O49" s="57"/>
      <c r="P49" s="95"/>
      <c r="Q49" s="57"/>
      <c r="R49" s="57"/>
      <c r="S49" s="44"/>
      <c r="T49" s="61"/>
      <c r="U49" s="61"/>
      <c r="V49" s="61"/>
      <c r="W49" s="61"/>
      <c r="X49" s="61"/>
      <c r="Y49" s="61"/>
      <c r="Z49" s="57"/>
      <c r="AA49" s="57"/>
      <c r="AB49" s="57"/>
      <c r="AC49" s="57"/>
      <c r="AD49" s="57"/>
      <c r="AE49" s="57"/>
      <c r="AF49" s="57"/>
      <c r="AG49" s="57"/>
      <c r="AH49" s="57"/>
      <c r="AL49" s="282"/>
      <c r="AM49" s="282"/>
      <c r="AN49" s="282"/>
      <c r="AO49" s="282"/>
    </row>
    <row r="50" spans="1:41" s="97" customFormat="1" x14ac:dyDescent="0.2">
      <c r="A50" s="96"/>
      <c r="B50" s="96"/>
      <c r="E50" s="98"/>
      <c r="F50" s="99"/>
      <c r="G50" s="100"/>
      <c r="H50" s="101"/>
      <c r="I50" s="101"/>
      <c r="J50" s="101"/>
      <c r="K50" s="101"/>
      <c r="L50" s="101"/>
      <c r="M50" s="101"/>
      <c r="N50" s="102"/>
      <c r="O50" s="102"/>
      <c r="P50" s="103"/>
      <c r="Q50" s="102"/>
      <c r="R50" s="102"/>
      <c r="S50" s="104"/>
      <c r="T50" s="105"/>
      <c r="U50" s="105"/>
      <c r="V50" s="105"/>
      <c r="W50" s="105"/>
      <c r="X50" s="105"/>
      <c r="Y50" s="105"/>
      <c r="Z50" s="102"/>
      <c r="AA50" s="102"/>
      <c r="AB50" s="102"/>
      <c r="AC50" s="102"/>
      <c r="AD50" s="102"/>
      <c r="AE50" s="102"/>
      <c r="AF50" s="102"/>
      <c r="AG50" s="102"/>
      <c r="AH50" s="102"/>
      <c r="AL50" s="291"/>
      <c r="AM50" s="291"/>
      <c r="AN50" s="291"/>
      <c r="AO50" s="291"/>
    </row>
    <row r="51" spans="1:41" s="97" customFormat="1" x14ac:dyDescent="0.2">
      <c r="A51" s="96"/>
      <c r="B51" s="96"/>
      <c r="E51" s="98"/>
      <c r="F51" s="99"/>
      <c r="G51" s="100"/>
      <c r="H51" s="101"/>
      <c r="I51" s="101"/>
      <c r="J51" s="101"/>
      <c r="K51" s="101"/>
      <c r="L51" s="101"/>
      <c r="M51" s="101"/>
      <c r="N51" s="102"/>
      <c r="O51" s="102"/>
      <c r="P51" s="103"/>
      <c r="Q51" s="102"/>
      <c r="R51" s="102"/>
      <c r="S51" s="104"/>
      <c r="T51" s="105"/>
      <c r="U51" s="105"/>
      <c r="V51" s="105"/>
      <c r="W51" s="105"/>
      <c r="X51" s="105"/>
      <c r="Y51" s="105"/>
      <c r="Z51" s="102"/>
      <c r="AA51" s="102"/>
      <c r="AB51" s="102"/>
      <c r="AC51" s="102"/>
      <c r="AD51" s="102"/>
      <c r="AE51" s="102"/>
      <c r="AF51" s="102"/>
      <c r="AG51" s="102"/>
      <c r="AH51" s="102"/>
      <c r="AL51" s="291"/>
      <c r="AM51" s="291"/>
      <c r="AN51" s="291"/>
      <c r="AO51" s="291"/>
    </row>
    <row r="52" spans="1:41" s="97" customFormat="1" x14ac:dyDescent="0.2">
      <c r="A52" s="96"/>
      <c r="B52" s="96"/>
      <c r="E52" s="98"/>
      <c r="F52" s="99"/>
      <c r="G52" s="100"/>
      <c r="H52" s="101"/>
      <c r="I52" s="101"/>
      <c r="J52" s="101"/>
      <c r="K52" s="101"/>
      <c r="L52" s="101"/>
      <c r="M52" s="101"/>
      <c r="N52" s="102"/>
      <c r="O52" s="102"/>
      <c r="P52" s="103"/>
      <c r="Q52" s="102"/>
      <c r="R52" s="102"/>
      <c r="S52" s="104"/>
      <c r="T52" s="105"/>
      <c r="U52" s="105"/>
      <c r="V52" s="105"/>
      <c r="W52" s="105"/>
      <c r="X52" s="105"/>
      <c r="Y52" s="105"/>
      <c r="Z52" s="102"/>
      <c r="AA52" s="102"/>
      <c r="AB52" s="102"/>
      <c r="AC52" s="102"/>
      <c r="AD52" s="102"/>
      <c r="AE52" s="102"/>
      <c r="AF52" s="102"/>
      <c r="AG52" s="102"/>
      <c r="AH52" s="102"/>
      <c r="AL52" s="291"/>
      <c r="AM52" s="291"/>
      <c r="AN52" s="291"/>
      <c r="AO52" s="291"/>
    </row>
    <row r="53" spans="1:41" s="97" customFormat="1" x14ac:dyDescent="0.2">
      <c r="A53" s="96"/>
      <c r="B53" s="96"/>
      <c r="E53" s="98"/>
      <c r="F53" s="99"/>
      <c r="G53" s="100"/>
      <c r="H53" s="101"/>
      <c r="I53" s="101"/>
      <c r="J53" s="101"/>
      <c r="K53" s="101"/>
      <c r="L53" s="101"/>
      <c r="M53" s="101"/>
      <c r="N53" s="102"/>
      <c r="O53" s="102"/>
      <c r="P53" s="103"/>
      <c r="Q53" s="102"/>
      <c r="R53" s="102"/>
      <c r="S53" s="104"/>
      <c r="T53" s="105"/>
      <c r="U53" s="105"/>
      <c r="V53" s="105"/>
      <c r="W53" s="105"/>
      <c r="X53" s="105"/>
      <c r="Y53" s="105"/>
      <c r="Z53" s="102"/>
      <c r="AA53" s="102"/>
      <c r="AB53" s="102"/>
      <c r="AC53" s="102"/>
      <c r="AD53" s="102"/>
      <c r="AE53" s="102"/>
      <c r="AF53" s="102"/>
      <c r="AG53" s="102"/>
      <c r="AH53" s="102"/>
      <c r="AL53" s="291"/>
      <c r="AM53" s="291"/>
      <c r="AN53" s="291"/>
      <c r="AO53" s="291"/>
    </row>
    <row r="54" spans="1:41" s="97" customFormat="1" x14ac:dyDescent="0.2">
      <c r="A54" s="96"/>
      <c r="B54" s="96"/>
      <c r="E54" s="98"/>
      <c r="F54" s="99"/>
      <c r="G54" s="100"/>
      <c r="H54" s="101"/>
      <c r="I54" s="101"/>
      <c r="J54" s="101"/>
      <c r="K54" s="101"/>
      <c r="L54" s="101"/>
      <c r="M54" s="101"/>
      <c r="N54" s="102"/>
      <c r="O54" s="102"/>
      <c r="P54" s="103"/>
      <c r="Q54" s="102"/>
      <c r="R54" s="102"/>
      <c r="S54" s="104"/>
      <c r="T54" s="105"/>
      <c r="U54" s="105"/>
      <c r="V54" s="105"/>
      <c r="W54" s="105"/>
      <c r="X54" s="105"/>
      <c r="Y54" s="105"/>
      <c r="Z54" s="102"/>
      <c r="AA54" s="102"/>
      <c r="AB54" s="102"/>
      <c r="AC54" s="102"/>
      <c r="AD54" s="102"/>
      <c r="AE54" s="102"/>
      <c r="AF54" s="102"/>
      <c r="AG54" s="102"/>
      <c r="AH54" s="102"/>
      <c r="AL54" s="291"/>
      <c r="AM54" s="291"/>
      <c r="AN54" s="291"/>
      <c r="AO54" s="291"/>
    </row>
    <row r="55" spans="1:41" s="97" customFormat="1" x14ac:dyDescent="0.2">
      <c r="A55" s="96"/>
      <c r="B55" s="96"/>
      <c r="E55" s="98"/>
      <c r="F55" s="99"/>
      <c r="G55" s="100"/>
      <c r="H55" s="101"/>
      <c r="I55" s="101"/>
      <c r="J55" s="101"/>
      <c r="K55" s="101"/>
      <c r="L55" s="101"/>
      <c r="M55" s="101"/>
      <c r="N55" s="102"/>
      <c r="O55" s="102"/>
      <c r="P55" s="103"/>
      <c r="Q55" s="102"/>
      <c r="R55" s="102"/>
      <c r="S55" s="104"/>
      <c r="T55" s="105"/>
      <c r="U55" s="105"/>
      <c r="V55" s="105"/>
      <c r="W55" s="105"/>
      <c r="X55" s="105"/>
      <c r="Y55" s="105"/>
      <c r="Z55" s="102"/>
      <c r="AA55" s="102"/>
      <c r="AB55" s="102"/>
      <c r="AC55" s="102"/>
      <c r="AD55" s="102"/>
      <c r="AE55" s="102"/>
      <c r="AF55" s="102"/>
      <c r="AG55" s="102"/>
      <c r="AH55" s="102"/>
      <c r="AL55" s="291"/>
      <c r="AM55" s="291"/>
      <c r="AN55" s="291"/>
      <c r="AO55" s="291"/>
    </row>
    <row r="56" spans="1:41" s="97" customFormat="1" x14ac:dyDescent="0.2">
      <c r="A56" s="96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5"/>
      <c r="Z56" s="102"/>
      <c r="AA56" s="102"/>
      <c r="AB56" s="102"/>
      <c r="AC56" s="102"/>
      <c r="AD56" s="102"/>
      <c r="AE56" s="102"/>
      <c r="AF56" s="102"/>
      <c r="AG56" s="102"/>
      <c r="AH56" s="102"/>
      <c r="AL56" s="291"/>
      <c r="AM56" s="291"/>
      <c r="AN56" s="291"/>
      <c r="AO56" s="291"/>
    </row>
    <row r="57" spans="1:41" s="97" customFormat="1" x14ac:dyDescent="0.2">
      <c r="A57" s="96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5"/>
      <c r="Z57" s="102"/>
      <c r="AA57" s="102"/>
      <c r="AB57" s="102"/>
      <c r="AC57" s="102"/>
      <c r="AD57" s="102"/>
      <c r="AE57" s="102"/>
      <c r="AF57" s="102"/>
      <c r="AG57" s="102"/>
      <c r="AH57" s="102"/>
      <c r="AL57" s="291"/>
      <c r="AM57" s="291"/>
      <c r="AN57" s="291"/>
      <c r="AO57" s="291"/>
    </row>
    <row r="58" spans="1:41" s="97" customFormat="1" x14ac:dyDescent="0.2">
      <c r="A58" s="96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5"/>
      <c r="Z58" s="102"/>
      <c r="AA58" s="102"/>
      <c r="AB58" s="102"/>
      <c r="AC58" s="102"/>
      <c r="AD58" s="102"/>
      <c r="AE58" s="102"/>
      <c r="AF58" s="102"/>
      <c r="AG58" s="102"/>
      <c r="AH58" s="102"/>
      <c r="AL58" s="291"/>
      <c r="AM58" s="291"/>
      <c r="AN58" s="291"/>
      <c r="AO58" s="291"/>
    </row>
    <row r="59" spans="1:41" s="97" customFormat="1" x14ac:dyDescent="0.2">
      <c r="A59" s="96"/>
      <c r="B59" s="96"/>
      <c r="E59" s="98"/>
      <c r="F59" s="99"/>
      <c r="G59" s="100"/>
      <c r="H59" s="101"/>
      <c r="I59" s="101"/>
      <c r="J59" s="101"/>
      <c r="K59" s="101"/>
      <c r="L59" s="101"/>
      <c r="M59" s="101"/>
      <c r="N59" s="102"/>
      <c r="O59" s="102"/>
      <c r="P59" s="103"/>
      <c r="Q59" s="102"/>
      <c r="R59" s="102"/>
      <c r="S59" s="104"/>
      <c r="T59" s="105"/>
      <c r="U59" s="105"/>
      <c r="V59" s="105"/>
      <c r="W59" s="105"/>
      <c r="X59" s="105"/>
      <c r="Y59" s="105"/>
      <c r="Z59" s="102"/>
      <c r="AA59" s="102"/>
      <c r="AB59" s="102"/>
      <c r="AC59" s="102"/>
      <c r="AD59" s="102"/>
      <c r="AE59" s="102"/>
      <c r="AF59" s="102"/>
      <c r="AG59" s="102"/>
      <c r="AH59" s="102"/>
      <c r="AL59" s="291"/>
      <c r="AM59" s="291"/>
      <c r="AN59" s="291"/>
      <c r="AO59" s="291"/>
    </row>
    <row r="60" spans="1:41" s="97" customFormat="1" x14ac:dyDescent="0.2">
      <c r="A60" s="96"/>
      <c r="B60" s="96"/>
      <c r="E60" s="98"/>
      <c r="F60" s="99"/>
      <c r="G60" s="100"/>
      <c r="H60" s="101"/>
      <c r="I60" s="101"/>
      <c r="J60" s="101"/>
      <c r="K60" s="101"/>
      <c r="L60" s="101"/>
      <c r="M60" s="101"/>
      <c r="N60" s="102"/>
      <c r="O60" s="102"/>
      <c r="P60" s="103"/>
      <c r="Q60" s="102"/>
      <c r="R60" s="102"/>
      <c r="S60" s="104"/>
      <c r="T60" s="105"/>
      <c r="U60" s="105"/>
      <c r="V60" s="105"/>
      <c r="W60" s="105"/>
      <c r="X60" s="105"/>
      <c r="Y60" s="105"/>
      <c r="Z60" s="102"/>
      <c r="AA60" s="102"/>
      <c r="AB60" s="102"/>
      <c r="AC60" s="102"/>
      <c r="AD60" s="102"/>
      <c r="AE60" s="102"/>
      <c r="AF60" s="102"/>
      <c r="AG60" s="102"/>
      <c r="AH60" s="102"/>
      <c r="AL60" s="291"/>
      <c r="AM60" s="291"/>
      <c r="AN60" s="291"/>
      <c r="AO60" s="291"/>
    </row>
    <row r="61" spans="1:41" s="97" customFormat="1" x14ac:dyDescent="0.2">
      <c r="A61" s="96"/>
      <c r="B61" s="96"/>
      <c r="E61" s="98"/>
      <c r="F61" s="99"/>
      <c r="G61" s="100"/>
      <c r="H61" s="101"/>
      <c r="I61" s="101"/>
      <c r="J61" s="101"/>
      <c r="K61" s="101"/>
      <c r="L61" s="101"/>
      <c r="M61" s="101"/>
      <c r="N61" s="102"/>
      <c r="O61" s="102"/>
      <c r="P61" s="103"/>
      <c r="Q61" s="102"/>
      <c r="R61" s="102"/>
      <c r="S61" s="104"/>
      <c r="T61" s="105"/>
      <c r="U61" s="105"/>
      <c r="V61" s="105"/>
      <c r="W61" s="105"/>
      <c r="X61" s="105"/>
      <c r="Y61" s="105"/>
      <c r="Z61" s="102"/>
      <c r="AA61" s="102"/>
      <c r="AB61" s="102"/>
      <c r="AC61" s="102"/>
      <c r="AD61" s="102"/>
      <c r="AE61" s="102"/>
      <c r="AF61" s="102"/>
      <c r="AG61" s="102"/>
      <c r="AH61" s="102"/>
      <c r="AL61" s="291"/>
      <c r="AM61" s="291"/>
      <c r="AN61" s="291"/>
      <c r="AO61" s="291"/>
    </row>
    <row r="62" spans="1:41" s="97" customFormat="1" x14ac:dyDescent="0.2">
      <c r="A62" s="96"/>
      <c r="B62" s="96"/>
      <c r="E62" s="98"/>
      <c r="F62" s="99"/>
      <c r="G62" s="100"/>
      <c r="H62" s="101"/>
      <c r="I62" s="101"/>
      <c r="J62" s="101"/>
      <c r="K62" s="101"/>
      <c r="L62" s="101"/>
      <c r="M62" s="101"/>
      <c r="N62" s="102"/>
      <c r="O62" s="102"/>
      <c r="P62" s="103"/>
      <c r="Q62" s="102"/>
      <c r="R62" s="102"/>
      <c r="S62" s="104"/>
      <c r="T62" s="105"/>
      <c r="U62" s="105"/>
      <c r="V62" s="105"/>
      <c r="W62" s="105"/>
      <c r="X62" s="105"/>
      <c r="Y62" s="105"/>
      <c r="Z62" s="102"/>
      <c r="AA62" s="102"/>
      <c r="AB62" s="102"/>
      <c r="AC62" s="102"/>
      <c r="AD62" s="102"/>
      <c r="AE62" s="102"/>
      <c r="AF62" s="102"/>
      <c r="AG62" s="102"/>
      <c r="AH62" s="102"/>
      <c r="AL62" s="291"/>
      <c r="AM62" s="291"/>
      <c r="AN62" s="291"/>
      <c r="AO62" s="291"/>
    </row>
    <row r="63" spans="1:41" s="97" customFormat="1" x14ac:dyDescent="0.2">
      <c r="A63" s="96"/>
      <c r="B63" s="96"/>
      <c r="E63" s="98"/>
      <c r="F63" s="99"/>
      <c r="G63" s="100"/>
      <c r="H63" s="101"/>
      <c r="I63" s="101"/>
      <c r="J63" s="101"/>
      <c r="K63" s="101"/>
      <c r="L63" s="101"/>
      <c r="M63" s="101"/>
      <c r="N63" s="102"/>
      <c r="O63" s="102"/>
      <c r="P63" s="103"/>
      <c r="Q63" s="102"/>
      <c r="R63" s="102"/>
      <c r="S63" s="104"/>
      <c r="T63" s="105"/>
      <c r="U63" s="105"/>
      <c r="V63" s="105"/>
      <c r="W63" s="105"/>
      <c r="X63" s="105"/>
      <c r="Y63" s="105"/>
      <c r="Z63" s="102"/>
      <c r="AA63" s="102"/>
      <c r="AB63" s="102"/>
      <c r="AC63" s="102"/>
      <c r="AD63" s="102"/>
      <c r="AE63" s="102"/>
      <c r="AF63" s="102"/>
      <c r="AG63" s="102"/>
      <c r="AH63" s="102"/>
      <c r="AL63" s="291"/>
      <c r="AM63" s="291"/>
      <c r="AN63" s="291"/>
      <c r="AO63" s="291"/>
    </row>
    <row r="64" spans="1:41" s="97" customFormat="1" x14ac:dyDescent="0.2">
      <c r="A64" s="96"/>
      <c r="B64" s="96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2"/>
      <c r="P64" s="103"/>
      <c r="Q64" s="102"/>
      <c r="R64" s="102"/>
      <c r="S64" s="104"/>
      <c r="T64" s="105"/>
      <c r="U64" s="105"/>
      <c r="V64" s="105"/>
      <c r="W64" s="105"/>
      <c r="X64" s="105"/>
      <c r="Y64" s="105"/>
      <c r="Z64" s="102"/>
      <c r="AA64" s="102"/>
      <c r="AB64" s="102"/>
      <c r="AC64" s="102"/>
      <c r="AD64" s="102"/>
      <c r="AE64" s="102"/>
      <c r="AF64" s="102"/>
      <c r="AG64" s="102"/>
      <c r="AH64" s="102"/>
      <c r="AL64" s="291"/>
      <c r="AM64" s="291"/>
      <c r="AN64" s="291"/>
      <c r="AO64" s="291"/>
    </row>
    <row r="65" spans="1:41" s="97" customFormat="1" x14ac:dyDescent="0.2">
      <c r="A65" s="96"/>
      <c r="B65" s="96"/>
      <c r="E65" s="98"/>
      <c r="F65" s="99"/>
      <c r="G65" s="100"/>
      <c r="H65" s="101"/>
      <c r="I65" s="101"/>
      <c r="J65" s="101"/>
      <c r="K65" s="101"/>
      <c r="L65" s="101"/>
      <c r="M65" s="101"/>
      <c r="N65" s="102"/>
      <c r="O65" s="102"/>
      <c r="P65" s="103"/>
      <c r="Q65" s="102"/>
      <c r="R65" s="102"/>
      <c r="S65" s="104"/>
      <c r="T65" s="105"/>
      <c r="U65" s="105"/>
      <c r="V65" s="105"/>
      <c r="W65" s="105"/>
      <c r="X65" s="105"/>
      <c r="Y65" s="105"/>
      <c r="Z65" s="102"/>
      <c r="AA65" s="102"/>
      <c r="AB65" s="102"/>
      <c r="AC65" s="102"/>
      <c r="AD65" s="102"/>
      <c r="AE65" s="102"/>
      <c r="AF65" s="102"/>
      <c r="AG65" s="102"/>
      <c r="AH65" s="102"/>
      <c r="AL65" s="291"/>
      <c r="AM65" s="291"/>
      <c r="AN65" s="291"/>
      <c r="AO65" s="291"/>
    </row>
    <row r="66" spans="1:41" s="97" customFormat="1" x14ac:dyDescent="0.2">
      <c r="A66" s="96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5"/>
      <c r="Z66" s="102"/>
      <c r="AA66" s="102"/>
      <c r="AB66" s="102"/>
      <c r="AC66" s="102"/>
      <c r="AD66" s="102"/>
      <c r="AE66" s="102"/>
      <c r="AF66" s="102"/>
      <c r="AG66" s="102"/>
      <c r="AH66" s="102"/>
      <c r="AL66" s="291"/>
      <c r="AM66" s="291"/>
      <c r="AN66" s="291"/>
      <c r="AO66" s="291"/>
    </row>
    <row r="67" spans="1:41" s="97" customFormat="1" x14ac:dyDescent="0.2">
      <c r="A67" s="96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5"/>
      <c r="Z67" s="102"/>
      <c r="AA67" s="102"/>
      <c r="AB67" s="102"/>
      <c r="AC67" s="102"/>
      <c r="AD67" s="102"/>
      <c r="AE67" s="102"/>
      <c r="AF67" s="102"/>
      <c r="AG67" s="102"/>
      <c r="AH67" s="102"/>
      <c r="AL67" s="291"/>
      <c r="AM67" s="291"/>
      <c r="AN67" s="291"/>
      <c r="AO67" s="291"/>
    </row>
    <row r="68" spans="1:41" s="97" customFormat="1" x14ac:dyDescent="0.2">
      <c r="A68" s="96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5"/>
      <c r="Z68" s="102"/>
      <c r="AA68" s="102"/>
      <c r="AB68" s="102"/>
      <c r="AC68" s="102"/>
      <c r="AD68" s="102"/>
      <c r="AE68" s="102"/>
      <c r="AF68" s="102"/>
      <c r="AG68" s="102"/>
      <c r="AH68" s="102"/>
      <c r="AL68" s="291"/>
      <c r="AM68" s="291"/>
      <c r="AN68" s="291"/>
      <c r="AO68" s="291"/>
    </row>
    <row r="69" spans="1:41" s="97" customFormat="1" x14ac:dyDescent="0.2">
      <c r="A69" s="96"/>
      <c r="B69" s="96"/>
      <c r="E69" s="98"/>
      <c r="F69" s="99"/>
      <c r="G69" s="100"/>
      <c r="H69" s="101"/>
      <c r="I69" s="101"/>
      <c r="J69" s="101"/>
      <c r="K69" s="101"/>
      <c r="L69" s="101"/>
      <c r="M69" s="101"/>
      <c r="N69" s="102"/>
      <c r="O69" s="102"/>
      <c r="P69" s="103"/>
      <c r="Q69" s="102"/>
      <c r="R69" s="102"/>
      <c r="S69" s="104"/>
      <c r="T69" s="105"/>
      <c r="U69" s="105"/>
      <c r="V69" s="105"/>
      <c r="W69" s="105"/>
      <c r="X69" s="105"/>
      <c r="Y69" s="105"/>
      <c r="Z69" s="102"/>
      <c r="AA69" s="102"/>
      <c r="AB69" s="102"/>
      <c r="AC69" s="102"/>
      <c r="AD69" s="102"/>
      <c r="AE69" s="102"/>
      <c r="AF69" s="102"/>
      <c r="AG69" s="102"/>
      <c r="AH69" s="102"/>
      <c r="AL69" s="291"/>
      <c r="AM69" s="291"/>
      <c r="AN69" s="291"/>
      <c r="AO69" s="291"/>
    </row>
    <row r="70" spans="1:41" s="97" customFormat="1" x14ac:dyDescent="0.2">
      <c r="A70" s="96"/>
      <c r="B70" s="96"/>
      <c r="E70" s="98"/>
      <c r="F70" s="99"/>
      <c r="G70" s="100"/>
      <c r="H70" s="101"/>
      <c r="I70" s="101"/>
      <c r="J70" s="101"/>
      <c r="K70" s="101"/>
      <c r="L70" s="101"/>
      <c r="M70" s="101"/>
      <c r="N70" s="102"/>
      <c r="O70" s="102"/>
      <c r="P70" s="103"/>
      <c r="Q70" s="102"/>
      <c r="R70" s="102"/>
      <c r="S70" s="104"/>
      <c r="T70" s="105"/>
      <c r="U70" s="105"/>
      <c r="V70" s="105"/>
      <c r="W70" s="105"/>
      <c r="X70" s="105"/>
      <c r="Y70" s="105"/>
      <c r="Z70" s="102"/>
      <c r="AA70" s="102"/>
      <c r="AB70" s="102"/>
      <c r="AC70" s="102"/>
      <c r="AD70" s="102"/>
      <c r="AE70" s="102"/>
      <c r="AF70" s="102"/>
      <c r="AG70" s="102"/>
      <c r="AH70" s="102"/>
      <c r="AL70" s="291"/>
      <c r="AM70" s="291"/>
      <c r="AN70" s="291"/>
      <c r="AO70" s="291"/>
    </row>
    <row r="71" spans="1:41" s="97" customFormat="1" x14ac:dyDescent="0.2">
      <c r="A71" s="96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5"/>
      <c r="Z71" s="102"/>
      <c r="AA71" s="102"/>
      <c r="AB71" s="102"/>
      <c r="AC71" s="102"/>
      <c r="AD71" s="102"/>
      <c r="AE71" s="102"/>
      <c r="AF71" s="102"/>
      <c r="AG71" s="102"/>
      <c r="AH71" s="102"/>
      <c r="AL71" s="291"/>
      <c r="AM71" s="291"/>
      <c r="AN71" s="291"/>
      <c r="AO71" s="291"/>
    </row>
    <row r="72" spans="1:41" s="97" customFormat="1" x14ac:dyDescent="0.2">
      <c r="A72" s="96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5"/>
      <c r="Z72" s="102"/>
      <c r="AA72" s="102"/>
      <c r="AB72" s="102"/>
      <c r="AC72" s="102"/>
      <c r="AD72" s="102"/>
      <c r="AE72" s="102"/>
      <c r="AF72" s="102"/>
      <c r="AG72" s="102"/>
      <c r="AH72" s="102"/>
      <c r="AL72" s="291"/>
      <c r="AM72" s="291"/>
      <c r="AN72" s="291"/>
      <c r="AO72" s="291"/>
    </row>
    <row r="73" spans="1:41" s="97" customFormat="1" x14ac:dyDescent="0.2">
      <c r="A73" s="96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5"/>
      <c r="Z73" s="102"/>
      <c r="AA73" s="102"/>
      <c r="AB73" s="102"/>
      <c r="AC73" s="102"/>
      <c r="AD73" s="102"/>
      <c r="AE73" s="102"/>
      <c r="AF73" s="102"/>
      <c r="AG73" s="102"/>
      <c r="AH73" s="102"/>
      <c r="AL73" s="291"/>
      <c r="AM73" s="291"/>
      <c r="AN73" s="291"/>
      <c r="AO73" s="291"/>
    </row>
    <row r="74" spans="1:41" s="97" customFormat="1" x14ac:dyDescent="0.2">
      <c r="A74" s="96"/>
      <c r="B74" s="96"/>
      <c r="E74" s="98"/>
      <c r="F74" s="99"/>
      <c r="G74" s="100"/>
      <c r="H74" s="101"/>
      <c r="I74" s="101"/>
      <c r="J74" s="101"/>
      <c r="K74" s="101"/>
      <c r="L74" s="101"/>
      <c r="M74" s="101"/>
      <c r="N74" s="102"/>
      <c r="O74" s="102"/>
      <c r="P74" s="103"/>
      <c r="Q74" s="102"/>
      <c r="R74" s="102"/>
      <c r="S74" s="104"/>
      <c r="T74" s="105"/>
      <c r="U74" s="105"/>
      <c r="V74" s="105"/>
      <c r="W74" s="105"/>
      <c r="X74" s="105"/>
      <c r="Y74" s="105"/>
      <c r="Z74" s="102"/>
      <c r="AA74" s="102"/>
      <c r="AB74" s="102"/>
      <c r="AC74" s="102"/>
      <c r="AD74" s="102"/>
      <c r="AE74" s="102"/>
      <c r="AF74" s="102"/>
      <c r="AG74" s="102"/>
      <c r="AH74" s="102"/>
      <c r="AL74" s="291"/>
      <c r="AM74" s="291"/>
      <c r="AN74" s="291"/>
      <c r="AO74" s="291"/>
    </row>
    <row r="75" spans="1:41" s="97" customFormat="1" x14ac:dyDescent="0.2">
      <c r="A75" s="96"/>
      <c r="B75" s="96"/>
      <c r="E75" s="98"/>
      <c r="F75" s="99"/>
      <c r="G75" s="100"/>
      <c r="H75" s="101"/>
      <c r="I75" s="101"/>
      <c r="J75" s="101"/>
      <c r="K75" s="101"/>
      <c r="L75" s="101"/>
      <c r="M75" s="101"/>
      <c r="N75" s="102"/>
      <c r="O75" s="102"/>
      <c r="P75" s="103"/>
      <c r="Q75" s="102"/>
      <c r="R75" s="102"/>
      <c r="S75" s="104"/>
      <c r="T75" s="105"/>
      <c r="U75" s="105"/>
      <c r="V75" s="105"/>
      <c r="W75" s="105"/>
      <c r="X75" s="105"/>
      <c r="Y75" s="105"/>
      <c r="Z75" s="102"/>
      <c r="AA75" s="102"/>
      <c r="AB75" s="102"/>
      <c r="AC75" s="102"/>
      <c r="AD75" s="102"/>
      <c r="AE75" s="102"/>
      <c r="AF75" s="102"/>
      <c r="AG75" s="102"/>
      <c r="AH75" s="102"/>
      <c r="AL75" s="291"/>
      <c r="AM75" s="291"/>
      <c r="AN75" s="291"/>
      <c r="AO75" s="291"/>
    </row>
    <row r="76" spans="1:41" s="97" customFormat="1" x14ac:dyDescent="0.2">
      <c r="A76" s="96"/>
      <c r="B76" s="96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2"/>
      <c r="P76" s="103"/>
      <c r="Q76" s="102"/>
      <c r="R76" s="102"/>
      <c r="S76" s="104"/>
      <c r="T76" s="105"/>
      <c r="U76" s="105"/>
      <c r="V76" s="105"/>
      <c r="W76" s="105"/>
      <c r="X76" s="105"/>
      <c r="Y76" s="105"/>
      <c r="Z76" s="102"/>
      <c r="AA76" s="102"/>
      <c r="AB76" s="102"/>
      <c r="AC76" s="102"/>
      <c r="AD76" s="102"/>
      <c r="AE76" s="102"/>
      <c r="AF76" s="102"/>
      <c r="AG76" s="102"/>
      <c r="AH76" s="102"/>
      <c r="AL76" s="291"/>
      <c r="AM76" s="291"/>
      <c r="AN76" s="291"/>
      <c r="AO76" s="291"/>
    </row>
    <row r="77" spans="1:41" s="97" customFormat="1" x14ac:dyDescent="0.2">
      <c r="A77" s="96"/>
      <c r="B77" s="96"/>
      <c r="E77" s="98"/>
      <c r="F77" s="99"/>
      <c r="G77" s="100"/>
      <c r="H77" s="101"/>
      <c r="I77" s="101"/>
      <c r="J77" s="101"/>
      <c r="K77" s="101"/>
      <c r="L77" s="101"/>
      <c r="M77" s="101"/>
      <c r="N77" s="102"/>
      <c r="O77" s="102"/>
      <c r="P77" s="103"/>
      <c r="Q77" s="102"/>
      <c r="R77" s="102"/>
      <c r="S77" s="104"/>
      <c r="T77" s="105"/>
      <c r="U77" s="105"/>
      <c r="V77" s="105"/>
      <c r="W77" s="105"/>
      <c r="X77" s="105"/>
      <c r="Y77" s="105"/>
      <c r="Z77" s="102"/>
      <c r="AA77" s="102"/>
      <c r="AB77" s="102"/>
      <c r="AC77" s="102"/>
      <c r="AD77" s="102"/>
      <c r="AE77" s="102"/>
      <c r="AF77" s="102"/>
      <c r="AG77" s="102"/>
      <c r="AH77" s="102"/>
      <c r="AL77" s="291"/>
      <c r="AM77" s="291"/>
      <c r="AN77" s="291"/>
      <c r="AO77" s="291"/>
    </row>
    <row r="78" spans="1:41" s="97" customFormat="1" x14ac:dyDescent="0.2">
      <c r="A78" s="96"/>
      <c r="B78" s="96"/>
      <c r="E78" s="98"/>
      <c r="F78" s="99"/>
      <c r="G78" s="100"/>
      <c r="H78" s="101"/>
      <c r="I78" s="101"/>
      <c r="J78" s="101"/>
      <c r="K78" s="101"/>
      <c r="L78" s="101"/>
      <c r="M78" s="101"/>
      <c r="N78" s="102"/>
      <c r="O78" s="102"/>
      <c r="P78" s="103"/>
      <c r="Q78" s="102"/>
      <c r="R78" s="102"/>
      <c r="S78" s="104"/>
      <c r="T78" s="105"/>
      <c r="U78" s="105"/>
      <c r="V78" s="105"/>
      <c r="W78" s="105"/>
      <c r="X78" s="105"/>
      <c r="Y78" s="105"/>
      <c r="Z78" s="102"/>
      <c r="AA78" s="102"/>
      <c r="AB78" s="102"/>
      <c r="AC78" s="102"/>
      <c r="AD78" s="102"/>
      <c r="AE78" s="102"/>
      <c r="AF78" s="102"/>
      <c r="AG78" s="102"/>
      <c r="AH78" s="102"/>
      <c r="AL78" s="291"/>
      <c r="AM78" s="291"/>
      <c r="AN78" s="291"/>
      <c r="AO78" s="291"/>
    </row>
    <row r="79" spans="1:41" s="97" customFormat="1" x14ac:dyDescent="0.2">
      <c r="A79" s="96"/>
      <c r="B79" s="96"/>
      <c r="E79" s="98"/>
      <c r="F79" s="99"/>
      <c r="G79" s="100"/>
      <c r="H79" s="101"/>
      <c r="I79" s="101"/>
      <c r="J79" s="101"/>
      <c r="K79" s="101"/>
      <c r="L79" s="101"/>
      <c r="M79" s="101"/>
      <c r="N79" s="102"/>
      <c r="O79" s="102"/>
      <c r="P79" s="103"/>
      <c r="Q79" s="102"/>
      <c r="R79" s="102"/>
      <c r="S79" s="104"/>
      <c r="T79" s="105"/>
      <c r="U79" s="105"/>
      <c r="V79" s="105"/>
      <c r="W79" s="105"/>
      <c r="X79" s="105"/>
      <c r="Y79" s="105"/>
      <c r="Z79" s="102"/>
      <c r="AA79" s="102"/>
      <c r="AB79" s="102"/>
      <c r="AC79" s="102"/>
      <c r="AD79" s="102"/>
      <c r="AE79" s="102"/>
      <c r="AF79" s="102"/>
      <c r="AG79" s="102"/>
      <c r="AH79" s="102"/>
      <c r="AL79" s="291"/>
      <c r="AM79" s="291"/>
      <c r="AN79" s="291"/>
      <c r="AO79" s="291"/>
    </row>
    <row r="80" spans="1:41" s="97" customFormat="1" x14ac:dyDescent="0.2">
      <c r="A80" s="96"/>
      <c r="B80" s="96"/>
      <c r="E80" s="98"/>
      <c r="F80" s="99"/>
      <c r="G80" s="100"/>
      <c r="H80" s="101"/>
      <c r="I80" s="101"/>
      <c r="J80" s="101"/>
      <c r="K80" s="101"/>
      <c r="L80" s="101"/>
      <c r="M80" s="101"/>
      <c r="N80" s="102"/>
      <c r="O80" s="102"/>
      <c r="P80" s="103"/>
      <c r="Q80" s="102"/>
      <c r="R80" s="102"/>
      <c r="S80" s="104"/>
      <c r="T80" s="105"/>
      <c r="U80" s="105"/>
      <c r="V80" s="105"/>
      <c r="W80" s="105"/>
      <c r="X80" s="105"/>
      <c r="Y80" s="105"/>
      <c r="Z80" s="102"/>
      <c r="AA80" s="102"/>
      <c r="AB80" s="102"/>
      <c r="AC80" s="102"/>
      <c r="AD80" s="102"/>
      <c r="AE80" s="102"/>
      <c r="AF80" s="102"/>
      <c r="AG80" s="102"/>
      <c r="AH80" s="102"/>
      <c r="AL80" s="291"/>
      <c r="AM80" s="291"/>
      <c r="AN80" s="291"/>
      <c r="AO80" s="291"/>
    </row>
    <row r="81" spans="1:41" s="97" customFormat="1" x14ac:dyDescent="0.2">
      <c r="A81" s="9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5"/>
      <c r="Z81" s="102"/>
      <c r="AA81" s="102"/>
      <c r="AB81" s="102"/>
      <c r="AC81" s="102"/>
      <c r="AD81" s="102"/>
      <c r="AE81" s="102"/>
      <c r="AF81" s="102"/>
      <c r="AG81" s="102"/>
      <c r="AH81" s="102"/>
      <c r="AL81" s="291"/>
      <c r="AM81" s="291"/>
      <c r="AN81" s="291"/>
      <c r="AO81" s="291"/>
    </row>
    <row r="82" spans="1:41" s="97" customFormat="1" x14ac:dyDescent="0.2">
      <c r="A82" s="9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5"/>
      <c r="Z82" s="102"/>
      <c r="AA82" s="102"/>
      <c r="AB82" s="102"/>
      <c r="AC82" s="102"/>
      <c r="AD82" s="102"/>
      <c r="AE82" s="102"/>
      <c r="AF82" s="102"/>
      <c r="AG82" s="102"/>
      <c r="AH82" s="102"/>
      <c r="AL82" s="291"/>
      <c r="AM82" s="291"/>
      <c r="AN82" s="291"/>
      <c r="AO82" s="291"/>
    </row>
    <row r="83" spans="1:41" s="97" customFormat="1" x14ac:dyDescent="0.2">
      <c r="A83" s="9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5"/>
      <c r="Z83" s="102"/>
      <c r="AA83" s="102"/>
      <c r="AB83" s="102"/>
      <c r="AC83" s="102"/>
      <c r="AD83" s="102"/>
      <c r="AE83" s="102"/>
      <c r="AF83" s="102"/>
      <c r="AG83" s="102"/>
      <c r="AH83" s="102"/>
      <c r="AL83" s="291"/>
      <c r="AM83" s="291"/>
      <c r="AN83" s="291"/>
      <c r="AO83" s="291"/>
    </row>
    <row r="84" spans="1:41" s="97" customFormat="1" x14ac:dyDescent="0.2">
      <c r="A84" s="96"/>
      <c r="B84" s="96"/>
      <c r="E84" s="98"/>
      <c r="F84" s="99"/>
      <c r="G84" s="100"/>
      <c r="H84" s="101"/>
      <c r="I84" s="101"/>
      <c r="J84" s="101"/>
      <c r="K84" s="101"/>
      <c r="L84" s="101"/>
      <c r="M84" s="101"/>
      <c r="N84" s="102"/>
      <c r="O84" s="102"/>
      <c r="P84" s="103"/>
      <c r="Q84" s="102"/>
      <c r="R84" s="102"/>
      <c r="S84" s="104"/>
      <c r="T84" s="105"/>
      <c r="U84" s="105"/>
      <c r="V84" s="105"/>
      <c r="W84" s="105"/>
      <c r="X84" s="105"/>
      <c r="Y84" s="105"/>
      <c r="Z84" s="102"/>
      <c r="AA84" s="102"/>
      <c r="AB84" s="102"/>
      <c r="AC84" s="102"/>
      <c r="AD84" s="102"/>
      <c r="AE84" s="102"/>
      <c r="AF84" s="102"/>
      <c r="AG84" s="102"/>
      <c r="AH84" s="102"/>
      <c r="AL84" s="291"/>
      <c r="AM84" s="291"/>
      <c r="AN84" s="291"/>
      <c r="AO84" s="291"/>
    </row>
    <row r="85" spans="1:41" s="97" customFormat="1" x14ac:dyDescent="0.2">
      <c r="A85" s="96"/>
      <c r="B85" s="96"/>
      <c r="E85" s="98"/>
      <c r="F85" s="99"/>
      <c r="G85" s="100"/>
      <c r="H85" s="101"/>
      <c r="I85" s="101"/>
      <c r="J85" s="101"/>
      <c r="K85" s="101"/>
      <c r="L85" s="101"/>
      <c r="M85" s="101"/>
      <c r="N85" s="102"/>
      <c r="O85" s="102"/>
      <c r="P85" s="103"/>
      <c r="Q85" s="102"/>
      <c r="R85" s="102"/>
      <c r="S85" s="104"/>
      <c r="T85" s="105"/>
      <c r="U85" s="105"/>
      <c r="V85" s="105"/>
      <c r="W85" s="105"/>
      <c r="X85" s="105"/>
      <c r="Y85" s="105"/>
      <c r="Z85" s="102"/>
      <c r="AA85" s="102"/>
      <c r="AB85" s="102"/>
      <c r="AC85" s="102"/>
      <c r="AD85" s="102"/>
      <c r="AE85" s="102"/>
      <c r="AF85" s="102"/>
      <c r="AG85" s="102"/>
      <c r="AH85" s="102"/>
      <c r="AL85" s="291"/>
      <c r="AM85" s="291"/>
      <c r="AN85" s="291"/>
      <c r="AO85" s="291"/>
    </row>
    <row r="86" spans="1:41" s="97" customFormat="1" x14ac:dyDescent="0.2">
      <c r="A86" s="96"/>
      <c r="B86" s="96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2"/>
      <c r="P86" s="103"/>
      <c r="Q86" s="102"/>
      <c r="R86" s="102"/>
      <c r="S86" s="104"/>
      <c r="T86" s="105"/>
      <c r="U86" s="105"/>
      <c r="V86" s="105"/>
      <c r="W86" s="105"/>
      <c r="X86" s="105"/>
      <c r="Y86" s="105"/>
      <c r="Z86" s="102"/>
      <c r="AA86" s="102"/>
      <c r="AB86" s="102"/>
      <c r="AC86" s="102"/>
      <c r="AD86" s="102"/>
      <c r="AE86" s="102"/>
      <c r="AF86" s="102"/>
      <c r="AG86" s="102"/>
      <c r="AH86" s="102"/>
      <c r="AL86" s="291"/>
      <c r="AM86" s="291"/>
      <c r="AN86" s="291"/>
      <c r="AO86" s="291"/>
    </row>
    <row r="87" spans="1:41" s="97" customFormat="1" x14ac:dyDescent="0.2">
      <c r="A87" s="96"/>
      <c r="B87" s="96"/>
      <c r="E87" s="98"/>
      <c r="F87" s="99"/>
      <c r="G87" s="100"/>
      <c r="H87" s="101"/>
      <c r="I87" s="101"/>
      <c r="J87" s="101"/>
      <c r="K87" s="101"/>
      <c r="L87" s="101"/>
      <c r="M87" s="101"/>
      <c r="N87" s="102"/>
      <c r="O87" s="102"/>
      <c r="P87" s="103"/>
      <c r="Q87" s="102"/>
      <c r="R87" s="102"/>
      <c r="S87" s="104"/>
      <c r="T87" s="105"/>
      <c r="U87" s="105"/>
      <c r="V87" s="105"/>
      <c r="W87" s="105"/>
      <c r="X87" s="105"/>
      <c r="Y87" s="105"/>
      <c r="Z87" s="102"/>
      <c r="AA87" s="102"/>
      <c r="AB87" s="102"/>
      <c r="AC87" s="102"/>
      <c r="AD87" s="102"/>
      <c r="AE87" s="102"/>
      <c r="AF87" s="102"/>
      <c r="AG87" s="102"/>
      <c r="AH87" s="102"/>
      <c r="AL87" s="291"/>
      <c r="AM87" s="291"/>
      <c r="AN87" s="291"/>
      <c r="AO87" s="291"/>
    </row>
    <row r="88" spans="1:41" s="97" customFormat="1" x14ac:dyDescent="0.2">
      <c r="A88" s="96"/>
      <c r="B88" s="96"/>
      <c r="E88" s="98"/>
      <c r="F88" s="99"/>
      <c r="G88" s="100"/>
      <c r="H88" s="101"/>
      <c r="I88" s="101"/>
      <c r="J88" s="101"/>
      <c r="K88" s="101"/>
      <c r="L88" s="101"/>
      <c r="M88" s="101"/>
      <c r="N88" s="102"/>
      <c r="O88" s="102"/>
      <c r="P88" s="103"/>
      <c r="Q88" s="102"/>
      <c r="R88" s="102"/>
      <c r="S88" s="104"/>
      <c r="T88" s="105"/>
      <c r="U88" s="105"/>
      <c r="V88" s="105"/>
      <c r="W88" s="105"/>
      <c r="X88" s="105"/>
      <c r="Y88" s="105"/>
      <c r="Z88" s="102"/>
      <c r="AA88" s="102"/>
      <c r="AB88" s="102"/>
      <c r="AC88" s="102"/>
      <c r="AD88" s="102"/>
      <c r="AE88" s="102"/>
      <c r="AF88" s="102"/>
      <c r="AG88" s="102"/>
      <c r="AH88" s="102"/>
      <c r="AL88" s="291"/>
      <c r="AM88" s="291"/>
      <c r="AN88" s="291"/>
      <c r="AO88" s="291"/>
    </row>
    <row r="89" spans="1:41" s="97" customFormat="1" x14ac:dyDescent="0.2">
      <c r="A89" s="96"/>
      <c r="B89" s="96"/>
      <c r="E89" s="98"/>
      <c r="F89" s="99"/>
      <c r="G89" s="100"/>
      <c r="H89" s="101"/>
      <c r="I89" s="101"/>
      <c r="J89" s="101"/>
      <c r="K89" s="101"/>
      <c r="L89" s="101"/>
      <c r="M89" s="101"/>
      <c r="N89" s="102"/>
      <c r="O89" s="102"/>
      <c r="P89" s="103"/>
      <c r="Q89" s="102"/>
      <c r="R89" s="102"/>
      <c r="S89" s="104"/>
      <c r="T89" s="105"/>
      <c r="U89" s="105"/>
      <c r="V89" s="105"/>
      <c r="W89" s="105"/>
      <c r="X89" s="105"/>
      <c r="Y89" s="105"/>
      <c r="Z89" s="102"/>
      <c r="AA89" s="102"/>
      <c r="AB89" s="102"/>
      <c r="AC89" s="102"/>
      <c r="AD89" s="102"/>
      <c r="AE89" s="102"/>
      <c r="AF89" s="102"/>
      <c r="AG89" s="102"/>
      <c r="AH89" s="102"/>
      <c r="AL89" s="291"/>
      <c r="AM89" s="291"/>
      <c r="AN89" s="291"/>
      <c r="AO89" s="291"/>
    </row>
    <row r="90" spans="1:41" s="97" customFormat="1" x14ac:dyDescent="0.2">
      <c r="A90" s="96"/>
      <c r="B90" s="96"/>
      <c r="E90" s="98"/>
      <c r="F90" s="99"/>
      <c r="G90" s="100"/>
      <c r="H90" s="101"/>
      <c r="I90" s="101"/>
      <c r="J90" s="101"/>
      <c r="K90" s="101"/>
      <c r="L90" s="101"/>
      <c r="M90" s="101"/>
      <c r="N90" s="102"/>
      <c r="O90" s="102"/>
      <c r="P90" s="103"/>
      <c r="Q90" s="102"/>
      <c r="R90" s="102"/>
      <c r="S90" s="104"/>
      <c r="T90" s="105"/>
      <c r="U90" s="105"/>
      <c r="V90" s="105"/>
      <c r="W90" s="105"/>
      <c r="X90" s="105"/>
      <c r="Y90" s="105"/>
      <c r="Z90" s="102"/>
      <c r="AA90" s="102"/>
      <c r="AB90" s="102"/>
      <c r="AC90" s="102"/>
      <c r="AD90" s="102"/>
      <c r="AE90" s="102"/>
      <c r="AF90" s="102"/>
      <c r="AG90" s="102"/>
      <c r="AH90" s="102"/>
      <c r="AL90" s="291"/>
      <c r="AM90" s="291"/>
      <c r="AN90" s="291"/>
      <c r="AO90" s="291"/>
    </row>
    <row r="91" spans="1:41" s="97" customFormat="1" x14ac:dyDescent="0.2">
      <c r="A91" s="96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5"/>
      <c r="Z91" s="102"/>
      <c r="AA91" s="102"/>
      <c r="AB91" s="102"/>
      <c r="AC91" s="102"/>
      <c r="AD91" s="102"/>
      <c r="AE91" s="102"/>
      <c r="AF91" s="102"/>
      <c r="AG91" s="102"/>
      <c r="AH91" s="102"/>
      <c r="AL91" s="291"/>
      <c r="AM91" s="291"/>
      <c r="AN91" s="291"/>
      <c r="AO91" s="291"/>
    </row>
    <row r="92" spans="1:41" s="97" customFormat="1" x14ac:dyDescent="0.2">
      <c r="A92" s="96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5"/>
      <c r="Z92" s="102"/>
      <c r="AA92" s="102"/>
      <c r="AB92" s="102"/>
      <c r="AC92" s="102"/>
      <c r="AD92" s="102"/>
      <c r="AE92" s="102"/>
      <c r="AF92" s="102"/>
      <c r="AG92" s="102"/>
      <c r="AH92" s="102"/>
      <c r="AL92" s="291"/>
      <c r="AM92" s="291"/>
      <c r="AN92" s="291"/>
      <c r="AO92" s="291"/>
    </row>
    <row r="93" spans="1:41" s="97" customFormat="1" x14ac:dyDescent="0.2">
      <c r="A93" s="96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5"/>
      <c r="Z93" s="102"/>
      <c r="AA93" s="102"/>
      <c r="AB93" s="102"/>
      <c r="AC93" s="102"/>
      <c r="AD93" s="102"/>
      <c r="AE93" s="102"/>
      <c r="AF93" s="102"/>
      <c r="AG93" s="102"/>
      <c r="AH93" s="102"/>
      <c r="AL93" s="291"/>
      <c r="AM93" s="291"/>
      <c r="AN93" s="291"/>
      <c r="AO93" s="291"/>
    </row>
    <row r="94" spans="1:41" s="97" customFormat="1" x14ac:dyDescent="0.2">
      <c r="A94" s="96"/>
      <c r="B94" s="96"/>
      <c r="E94" s="98"/>
      <c r="F94" s="99"/>
      <c r="G94" s="100"/>
      <c r="H94" s="101"/>
      <c r="I94" s="101"/>
      <c r="J94" s="101"/>
      <c r="K94" s="101"/>
      <c r="L94" s="101"/>
      <c r="M94" s="101"/>
      <c r="N94" s="102"/>
      <c r="O94" s="102"/>
      <c r="P94" s="103"/>
      <c r="Q94" s="102"/>
      <c r="R94" s="102"/>
      <c r="S94" s="104"/>
      <c r="T94" s="105"/>
      <c r="U94" s="105"/>
      <c r="V94" s="105"/>
      <c r="W94" s="105"/>
      <c r="X94" s="105"/>
      <c r="Y94" s="105"/>
      <c r="Z94" s="102"/>
      <c r="AA94" s="102"/>
      <c r="AB94" s="102"/>
      <c r="AC94" s="102"/>
      <c r="AD94" s="102"/>
      <c r="AE94" s="102"/>
      <c r="AF94" s="102"/>
      <c r="AG94" s="102"/>
      <c r="AH94" s="102"/>
      <c r="AL94" s="291"/>
      <c r="AM94" s="291"/>
      <c r="AN94" s="291"/>
      <c r="AO94" s="291"/>
    </row>
    <row r="95" spans="1:41" s="97" customFormat="1" x14ac:dyDescent="0.2">
      <c r="A95" s="96"/>
      <c r="B95" s="96"/>
      <c r="E95" s="98"/>
      <c r="F95" s="99"/>
      <c r="G95" s="100"/>
      <c r="H95" s="101"/>
      <c r="I95" s="101"/>
      <c r="J95" s="101"/>
      <c r="K95" s="101"/>
      <c r="L95" s="101"/>
      <c r="M95" s="101"/>
      <c r="N95" s="102"/>
      <c r="O95" s="102"/>
      <c r="P95" s="103"/>
      <c r="Q95" s="102"/>
      <c r="R95" s="102"/>
      <c r="S95" s="104"/>
      <c r="T95" s="105"/>
      <c r="U95" s="105"/>
      <c r="V95" s="105"/>
      <c r="W95" s="105"/>
      <c r="X95" s="105"/>
      <c r="Y95" s="105"/>
      <c r="Z95" s="102"/>
      <c r="AA95" s="102"/>
      <c r="AB95" s="102"/>
      <c r="AC95" s="102"/>
      <c r="AD95" s="102"/>
      <c r="AE95" s="102"/>
      <c r="AF95" s="102"/>
      <c r="AG95" s="102"/>
      <c r="AH95" s="102"/>
      <c r="AL95" s="291"/>
      <c r="AM95" s="291"/>
      <c r="AN95" s="291"/>
      <c r="AO95" s="291"/>
    </row>
    <row r="96" spans="1:41" s="97" customFormat="1" x14ac:dyDescent="0.2">
      <c r="A96" s="96"/>
      <c r="B96" s="96"/>
      <c r="E96" s="98"/>
      <c r="F96" s="99"/>
      <c r="G96" s="100"/>
      <c r="H96" s="101"/>
      <c r="I96" s="101"/>
      <c r="J96" s="101"/>
      <c r="K96" s="101"/>
      <c r="L96" s="101"/>
      <c r="M96" s="101"/>
      <c r="N96" s="102"/>
      <c r="O96" s="102"/>
      <c r="P96" s="103"/>
      <c r="Q96" s="102"/>
      <c r="R96" s="102"/>
      <c r="S96" s="104"/>
      <c r="T96" s="105"/>
      <c r="U96" s="105"/>
      <c r="V96" s="105"/>
      <c r="W96" s="105"/>
      <c r="X96" s="105"/>
      <c r="Y96" s="105"/>
      <c r="Z96" s="102"/>
      <c r="AA96" s="102"/>
      <c r="AB96" s="102"/>
      <c r="AC96" s="102"/>
      <c r="AD96" s="102"/>
      <c r="AE96" s="102"/>
      <c r="AF96" s="102"/>
      <c r="AG96" s="102"/>
      <c r="AH96" s="102"/>
      <c r="AL96" s="291"/>
      <c r="AM96" s="291"/>
      <c r="AN96" s="291"/>
      <c r="AO96" s="291"/>
    </row>
    <row r="97" spans="1:41" s="97" customFormat="1" x14ac:dyDescent="0.2">
      <c r="A97" s="96"/>
      <c r="B97" s="96"/>
      <c r="E97" s="98"/>
      <c r="F97" s="99"/>
      <c r="G97" s="100"/>
      <c r="H97" s="101"/>
      <c r="I97" s="101"/>
      <c r="J97" s="101"/>
      <c r="K97" s="101"/>
      <c r="L97" s="101"/>
      <c r="M97" s="101"/>
      <c r="N97" s="102"/>
      <c r="O97" s="102"/>
      <c r="P97" s="103"/>
      <c r="Q97" s="102"/>
      <c r="R97" s="102"/>
      <c r="S97" s="104"/>
      <c r="T97" s="105"/>
      <c r="U97" s="105"/>
      <c r="V97" s="105"/>
      <c r="W97" s="105"/>
      <c r="X97" s="105"/>
      <c r="Y97" s="105"/>
      <c r="Z97" s="102"/>
      <c r="AA97" s="102"/>
      <c r="AB97" s="102"/>
      <c r="AC97" s="102"/>
      <c r="AD97" s="102"/>
      <c r="AE97" s="102"/>
      <c r="AF97" s="102"/>
      <c r="AG97" s="102"/>
      <c r="AH97" s="102"/>
      <c r="AL97" s="291"/>
      <c r="AM97" s="291"/>
      <c r="AN97" s="291"/>
      <c r="AO97" s="291"/>
    </row>
    <row r="98" spans="1:41" s="97" customFormat="1" x14ac:dyDescent="0.2">
      <c r="A98" s="96"/>
      <c r="B98" s="96"/>
      <c r="E98" s="98"/>
      <c r="F98" s="99"/>
      <c r="G98" s="100"/>
      <c r="H98" s="101"/>
      <c r="I98" s="101"/>
      <c r="J98" s="101"/>
      <c r="K98" s="101"/>
      <c r="L98" s="101"/>
      <c r="M98" s="101"/>
      <c r="N98" s="102"/>
      <c r="O98" s="102"/>
      <c r="P98" s="103"/>
      <c r="Q98" s="102"/>
      <c r="R98" s="102"/>
      <c r="S98" s="104"/>
      <c r="T98" s="105"/>
      <c r="U98" s="105"/>
      <c r="V98" s="105"/>
      <c r="W98" s="105"/>
      <c r="X98" s="105"/>
      <c r="Y98" s="105"/>
      <c r="Z98" s="102"/>
      <c r="AA98" s="102"/>
      <c r="AB98" s="102"/>
      <c r="AC98" s="102"/>
      <c r="AD98" s="102"/>
      <c r="AE98" s="102"/>
      <c r="AF98" s="102"/>
      <c r="AG98" s="102"/>
      <c r="AH98" s="102"/>
      <c r="AL98" s="291"/>
      <c r="AM98" s="291"/>
      <c r="AN98" s="291"/>
      <c r="AO98" s="291"/>
    </row>
    <row r="99" spans="1:41" s="97" customFormat="1" x14ac:dyDescent="0.2">
      <c r="A99" s="96"/>
      <c r="B99" s="96"/>
      <c r="E99" s="98"/>
      <c r="F99" s="99"/>
      <c r="G99" s="100"/>
      <c r="H99" s="101"/>
      <c r="I99" s="101"/>
      <c r="J99" s="101"/>
      <c r="K99" s="101"/>
      <c r="L99" s="101"/>
      <c r="M99" s="101"/>
      <c r="N99" s="102"/>
      <c r="O99" s="102"/>
      <c r="P99" s="103"/>
      <c r="Q99" s="102"/>
      <c r="R99" s="102"/>
      <c r="S99" s="104"/>
      <c r="T99" s="105"/>
      <c r="U99" s="105"/>
      <c r="V99" s="105"/>
      <c r="W99" s="105"/>
      <c r="X99" s="105"/>
      <c r="Y99" s="105"/>
      <c r="Z99" s="102"/>
      <c r="AA99" s="102"/>
      <c r="AB99" s="102"/>
      <c r="AC99" s="102"/>
      <c r="AD99" s="102"/>
      <c r="AE99" s="102"/>
      <c r="AF99" s="102"/>
      <c r="AG99" s="102"/>
      <c r="AH99" s="102"/>
      <c r="AL99" s="291"/>
      <c r="AM99" s="291"/>
      <c r="AN99" s="291"/>
      <c r="AO99" s="291"/>
    </row>
    <row r="100" spans="1:41" s="97" customFormat="1" x14ac:dyDescent="0.2">
      <c r="A100" s="96"/>
      <c r="B100" s="96"/>
      <c r="E100" s="98"/>
      <c r="F100" s="99"/>
      <c r="G100" s="100"/>
      <c r="H100" s="101"/>
      <c r="I100" s="101"/>
      <c r="J100" s="101"/>
      <c r="K100" s="101"/>
      <c r="L100" s="101"/>
      <c r="M100" s="101"/>
      <c r="N100" s="102"/>
      <c r="O100" s="102"/>
      <c r="P100" s="103"/>
      <c r="Q100" s="102"/>
      <c r="R100" s="102"/>
      <c r="S100" s="104"/>
      <c r="T100" s="105"/>
      <c r="U100" s="105"/>
      <c r="V100" s="105"/>
      <c r="W100" s="105"/>
      <c r="X100" s="105"/>
      <c r="Y100" s="105"/>
      <c r="Z100" s="102"/>
      <c r="AA100" s="102"/>
      <c r="AB100" s="102"/>
      <c r="AC100" s="102"/>
      <c r="AD100" s="102"/>
      <c r="AE100" s="102"/>
      <c r="AF100" s="102"/>
      <c r="AG100" s="102"/>
      <c r="AH100" s="102"/>
      <c r="AL100" s="291"/>
      <c r="AM100" s="291"/>
      <c r="AN100" s="291"/>
      <c r="AO100" s="291"/>
    </row>
    <row r="101" spans="1:41" s="97" customFormat="1" x14ac:dyDescent="0.2">
      <c r="A101" s="96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5"/>
      <c r="Z101" s="102"/>
      <c r="AA101" s="102"/>
      <c r="AB101" s="102"/>
      <c r="AC101" s="102"/>
      <c r="AD101" s="102"/>
      <c r="AE101" s="102"/>
      <c r="AF101" s="102"/>
      <c r="AG101" s="102"/>
      <c r="AH101" s="102"/>
      <c r="AL101" s="291"/>
      <c r="AM101" s="291"/>
      <c r="AN101" s="291"/>
      <c r="AO101" s="291"/>
    </row>
    <row r="102" spans="1:41" s="97" customFormat="1" x14ac:dyDescent="0.2">
      <c r="A102" s="96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5"/>
      <c r="Z102" s="102"/>
      <c r="AA102" s="102"/>
      <c r="AB102" s="102"/>
      <c r="AC102" s="102"/>
      <c r="AD102" s="102"/>
      <c r="AE102" s="102"/>
      <c r="AF102" s="102"/>
      <c r="AG102" s="102"/>
      <c r="AH102" s="102"/>
      <c r="AL102" s="291"/>
      <c r="AM102" s="291"/>
      <c r="AN102" s="291"/>
      <c r="AO102" s="291"/>
    </row>
    <row r="103" spans="1:41" s="97" customFormat="1" x14ac:dyDescent="0.2">
      <c r="A103" s="96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5"/>
      <c r="Z103" s="102"/>
      <c r="AA103" s="102"/>
      <c r="AB103" s="102"/>
      <c r="AC103" s="102"/>
      <c r="AD103" s="102"/>
      <c r="AE103" s="102"/>
      <c r="AF103" s="102"/>
      <c r="AG103" s="102"/>
      <c r="AH103" s="102"/>
      <c r="AL103" s="291"/>
      <c r="AM103" s="291"/>
      <c r="AN103" s="291"/>
      <c r="AO103" s="291"/>
    </row>
    <row r="104" spans="1:41" s="97" customFormat="1" x14ac:dyDescent="0.2">
      <c r="A104" s="96"/>
      <c r="B104" s="96"/>
      <c r="E104" s="98"/>
      <c r="F104" s="99"/>
      <c r="G104" s="100"/>
      <c r="H104" s="101"/>
      <c r="I104" s="101"/>
      <c r="J104" s="101"/>
      <c r="K104" s="101"/>
      <c r="L104" s="101"/>
      <c r="M104" s="101"/>
      <c r="N104" s="102"/>
      <c r="O104" s="102"/>
      <c r="P104" s="103"/>
      <c r="Q104" s="102"/>
      <c r="R104" s="102"/>
      <c r="S104" s="104"/>
      <c r="T104" s="105"/>
      <c r="U104" s="105"/>
      <c r="V104" s="105"/>
      <c r="W104" s="105"/>
      <c r="X104" s="105"/>
      <c r="Y104" s="105"/>
      <c r="Z104" s="102"/>
      <c r="AA104" s="102"/>
      <c r="AB104" s="102"/>
      <c r="AC104" s="102"/>
      <c r="AD104" s="102"/>
      <c r="AE104" s="102"/>
      <c r="AF104" s="102"/>
      <c r="AG104" s="102"/>
      <c r="AH104" s="102"/>
      <c r="AL104" s="291"/>
      <c r="AM104" s="291"/>
      <c r="AN104" s="291"/>
      <c r="AO104" s="291"/>
    </row>
    <row r="105" spans="1:41" s="97" customFormat="1" x14ac:dyDescent="0.2">
      <c r="A105" s="96"/>
      <c r="B105" s="96"/>
      <c r="E105" s="98"/>
      <c r="F105" s="99"/>
      <c r="G105" s="100"/>
      <c r="H105" s="101"/>
      <c r="I105" s="101"/>
      <c r="J105" s="101"/>
      <c r="K105" s="101"/>
      <c r="L105" s="101"/>
      <c r="M105" s="101"/>
      <c r="N105" s="102"/>
      <c r="O105" s="102"/>
      <c r="P105" s="103"/>
      <c r="Q105" s="102"/>
      <c r="R105" s="102"/>
      <c r="S105" s="104"/>
      <c r="T105" s="105"/>
      <c r="U105" s="105"/>
      <c r="V105" s="105"/>
      <c r="W105" s="105"/>
      <c r="X105" s="105"/>
      <c r="Y105" s="105"/>
      <c r="Z105" s="102"/>
      <c r="AA105" s="102"/>
      <c r="AB105" s="102"/>
      <c r="AC105" s="102"/>
      <c r="AD105" s="102"/>
      <c r="AE105" s="102"/>
      <c r="AF105" s="102"/>
      <c r="AG105" s="102"/>
      <c r="AH105" s="102"/>
      <c r="AL105" s="291"/>
      <c r="AM105" s="291"/>
      <c r="AN105" s="291"/>
      <c r="AO105" s="291"/>
    </row>
    <row r="106" spans="1:41" s="97" customFormat="1" x14ac:dyDescent="0.2">
      <c r="A106" s="96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5"/>
      <c r="Z106" s="102"/>
      <c r="AA106" s="102"/>
      <c r="AB106" s="102"/>
      <c r="AC106" s="102"/>
      <c r="AD106" s="102"/>
      <c r="AE106" s="102"/>
      <c r="AF106" s="102"/>
      <c r="AG106" s="102"/>
      <c r="AH106" s="102"/>
      <c r="AL106" s="291"/>
      <c r="AM106" s="291"/>
      <c r="AN106" s="291"/>
      <c r="AO106" s="291"/>
    </row>
    <row r="107" spans="1:41" s="97" customFormat="1" x14ac:dyDescent="0.2">
      <c r="A107" s="96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5"/>
      <c r="Z107" s="102"/>
      <c r="AA107" s="102"/>
      <c r="AB107" s="102"/>
      <c r="AC107" s="102"/>
      <c r="AD107" s="102"/>
      <c r="AE107" s="102"/>
      <c r="AF107" s="102"/>
      <c r="AG107" s="102"/>
      <c r="AH107" s="102"/>
      <c r="AL107" s="291"/>
      <c r="AM107" s="291"/>
      <c r="AN107" s="291"/>
      <c r="AO107" s="291"/>
    </row>
    <row r="108" spans="1:41" s="97" customFormat="1" x14ac:dyDescent="0.2">
      <c r="A108" s="96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4"/>
      <c r="T108" s="105"/>
      <c r="U108" s="105"/>
      <c r="V108" s="105"/>
      <c r="W108" s="105"/>
      <c r="X108" s="105"/>
      <c r="Y108" s="105"/>
      <c r="Z108" s="102"/>
      <c r="AA108" s="102"/>
      <c r="AB108" s="102"/>
      <c r="AC108" s="102"/>
      <c r="AD108" s="102"/>
      <c r="AE108" s="102"/>
      <c r="AF108" s="102"/>
      <c r="AG108" s="102"/>
      <c r="AH108" s="102"/>
      <c r="AL108" s="291"/>
      <c r="AM108" s="291"/>
      <c r="AN108" s="291"/>
      <c r="AO108" s="291"/>
    </row>
    <row r="109" spans="1:41" s="97" customFormat="1" x14ac:dyDescent="0.2">
      <c r="A109" s="96"/>
      <c r="B109" s="96"/>
      <c r="E109" s="98"/>
      <c r="F109" s="99"/>
      <c r="G109" s="100"/>
      <c r="H109" s="101"/>
      <c r="I109" s="101"/>
      <c r="J109" s="101"/>
      <c r="K109" s="101"/>
      <c r="L109" s="101"/>
      <c r="M109" s="101"/>
      <c r="N109" s="102"/>
      <c r="O109" s="102"/>
      <c r="P109" s="103"/>
      <c r="Q109" s="102"/>
      <c r="R109" s="102"/>
      <c r="S109" s="104"/>
      <c r="T109" s="105"/>
      <c r="U109" s="105"/>
      <c r="V109" s="105"/>
      <c r="W109" s="105"/>
      <c r="X109" s="105"/>
      <c r="Y109" s="105"/>
      <c r="Z109" s="102"/>
      <c r="AA109" s="102"/>
      <c r="AB109" s="102"/>
      <c r="AC109" s="102"/>
      <c r="AD109" s="102"/>
      <c r="AE109" s="102"/>
      <c r="AF109" s="102"/>
      <c r="AG109" s="102"/>
      <c r="AH109" s="102"/>
      <c r="AL109" s="291"/>
      <c r="AM109" s="291"/>
      <c r="AN109" s="291"/>
      <c r="AO109" s="291"/>
    </row>
    <row r="110" spans="1:41" s="97" customFormat="1" x14ac:dyDescent="0.2">
      <c r="A110" s="96"/>
      <c r="B110" s="96"/>
      <c r="E110" s="98"/>
      <c r="F110" s="99"/>
      <c r="G110" s="100"/>
      <c r="H110" s="101"/>
      <c r="I110" s="101"/>
      <c r="J110" s="101"/>
      <c r="K110" s="101"/>
      <c r="L110" s="101"/>
      <c r="M110" s="101"/>
      <c r="N110" s="102"/>
      <c r="O110" s="102"/>
      <c r="P110" s="103"/>
      <c r="Q110" s="102"/>
      <c r="R110" s="102"/>
      <c r="S110" s="104"/>
      <c r="T110" s="105"/>
      <c r="U110" s="105"/>
      <c r="V110" s="105"/>
      <c r="W110" s="105"/>
      <c r="X110" s="105"/>
      <c r="Y110" s="105"/>
      <c r="Z110" s="102"/>
      <c r="AA110" s="102"/>
      <c r="AB110" s="102"/>
      <c r="AC110" s="102"/>
      <c r="AD110" s="102"/>
      <c r="AE110" s="102"/>
      <c r="AF110" s="102"/>
      <c r="AG110" s="102"/>
      <c r="AH110" s="102"/>
      <c r="AL110" s="291"/>
      <c r="AM110" s="291"/>
      <c r="AN110" s="291"/>
      <c r="AO110" s="291"/>
    </row>
    <row r="111" spans="1:41" s="97" customFormat="1" x14ac:dyDescent="0.2">
      <c r="A111" s="96"/>
      <c r="B111" s="96"/>
      <c r="E111" s="98"/>
      <c r="F111" s="99"/>
      <c r="G111" s="100"/>
      <c r="H111" s="101"/>
      <c r="I111" s="101"/>
      <c r="J111" s="101"/>
      <c r="K111" s="101"/>
      <c r="L111" s="101"/>
      <c r="M111" s="101"/>
      <c r="N111" s="102"/>
      <c r="O111" s="102"/>
      <c r="P111" s="103"/>
      <c r="Q111" s="102"/>
      <c r="R111" s="102"/>
      <c r="S111" s="104"/>
      <c r="T111" s="105"/>
      <c r="U111" s="105"/>
      <c r="V111" s="105"/>
      <c r="W111" s="105"/>
      <c r="X111" s="105"/>
      <c r="Y111" s="105"/>
      <c r="Z111" s="102"/>
      <c r="AA111" s="102"/>
      <c r="AB111" s="102"/>
      <c r="AC111" s="102"/>
      <c r="AD111" s="102"/>
      <c r="AE111" s="102"/>
      <c r="AF111" s="102"/>
      <c r="AG111" s="102"/>
      <c r="AH111" s="102"/>
      <c r="AL111" s="291"/>
      <c r="AM111" s="291"/>
      <c r="AN111" s="291"/>
      <c r="AO111" s="291"/>
    </row>
    <row r="112" spans="1:41" s="97" customFormat="1" x14ac:dyDescent="0.2">
      <c r="A112" s="96"/>
      <c r="B112" s="96"/>
      <c r="E112" s="98"/>
      <c r="F112" s="99"/>
      <c r="G112" s="100"/>
      <c r="H112" s="101"/>
      <c r="I112" s="101"/>
      <c r="J112" s="101"/>
      <c r="K112" s="101"/>
      <c r="L112" s="101"/>
      <c r="M112" s="101"/>
      <c r="N112" s="102"/>
      <c r="O112" s="102"/>
      <c r="P112" s="103"/>
      <c r="Q112" s="102"/>
      <c r="R112" s="102"/>
      <c r="S112" s="104"/>
      <c r="T112" s="105"/>
      <c r="U112" s="105"/>
      <c r="V112" s="105"/>
      <c r="W112" s="105"/>
      <c r="X112" s="105"/>
      <c r="Y112" s="105"/>
      <c r="Z112" s="102"/>
      <c r="AA112" s="102"/>
      <c r="AB112" s="102"/>
      <c r="AC112" s="102"/>
      <c r="AD112" s="102"/>
      <c r="AE112" s="102"/>
      <c r="AF112" s="102"/>
      <c r="AG112" s="102"/>
      <c r="AH112" s="102"/>
      <c r="AL112" s="291"/>
      <c r="AM112" s="291"/>
      <c r="AN112" s="291"/>
      <c r="AO112" s="291"/>
    </row>
    <row r="113" spans="1:41" s="97" customFormat="1" x14ac:dyDescent="0.2">
      <c r="A113" s="96"/>
      <c r="B113" s="96"/>
      <c r="E113" s="98"/>
      <c r="F113" s="99"/>
      <c r="G113" s="100"/>
      <c r="H113" s="101"/>
      <c r="I113" s="101"/>
      <c r="J113" s="101"/>
      <c r="K113" s="101"/>
      <c r="L113" s="101"/>
      <c r="M113" s="101"/>
      <c r="N113" s="102"/>
      <c r="O113" s="102"/>
      <c r="P113" s="103"/>
      <c r="Q113" s="102"/>
      <c r="R113" s="102"/>
      <c r="S113" s="104"/>
      <c r="T113" s="105"/>
      <c r="U113" s="105"/>
      <c r="V113" s="105"/>
      <c r="W113" s="105"/>
      <c r="X113" s="105"/>
      <c r="Y113" s="105"/>
      <c r="Z113" s="102"/>
      <c r="AA113" s="102"/>
      <c r="AB113" s="102"/>
      <c r="AC113" s="102"/>
      <c r="AD113" s="102"/>
      <c r="AE113" s="102"/>
      <c r="AF113" s="102"/>
      <c r="AG113" s="102"/>
      <c r="AH113" s="102"/>
      <c r="AL113" s="291"/>
      <c r="AM113" s="291"/>
      <c r="AN113" s="291"/>
      <c r="AO113" s="291"/>
    </row>
    <row r="114" spans="1:41" s="97" customFormat="1" x14ac:dyDescent="0.2">
      <c r="A114" s="96"/>
      <c r="B114" s="96"/>
      <c r="E114" s="98"/>
      <c r="F114" s="99"/>
      <c r="G114" s="100"/>
      <c r="H114" s="101"/>
      <c r="I114" s="101"/>
      <c r="J114" s="101"/>
      <c r="K114" s="101"/>
      <c r="L114" s="101"/>
      <c r="M114" s="101"/>
      <c r="N114" s="102"/>
      <c r="O114" s="102"/>
      <c r="P114" s="103"/>
      <c r="Q114" s="102"/>
      <c r="R114" s="102"/>
      <c r="S114" s="104"/>
      <c r="T114" s="105"/>
      <c r="U114" s="105"/>
      <c r="V114" s="105"/>
      <c r="W114" s="105"/>
      <c r="X114" s="105"/>
      <c r="Y114" s="105"/>
      <c r="Z114" s="102"/>
      <c r="AA114" s="102"/>
      <c r="AB114" s="102"/>
      <c r="AC114" s="102"/>
      <c r="AD114" s="102"/>
      <c r="AE114" s="102"/>
      <c r="AF114" s="102"/>
      <c r="AG114" s="102"/>
      <c r="AH114" s="102"/>
      <c r="AL114" s="291"/>
      <c r="AM114" s="291"/>
      <c r="AN114" s="291"/>
      <c r="AO114" s="291"/>
    </row>
    <row r="115" spans="1:41" s="97" customFormat="1" x14ac:dyDescent="0.2">
      <c r="A115" s="96"/>
      <c r="B115" s="96"/>
      <c r="E115" s="98"/>
      <c r="F115" s="99"/>
      <c r="G115" s="100"/>
      <c r="H115" s="101"/>
      <c r="I115" s="101"/>
      <c r="J115" s="101"/>
      <c r="K115" s="101"/>
      <c r="L115" s="101"/>
      <c r="M115" s="101"/>
      <c r="N115" s="102"/>
      <c r="O115" s="102"/>
      <c r="P115" s="103"/>
      <c r="Q115" s="102"/>
      <c r="R115" s="102"/>
      <c r="S115" s="104"/>
      <c r="T115" s="105"/>
      <c r="U115" s="105"/>
      <c r="V115" s="105"/>
      <c r="W115" s="105"/>
      <c r="X115" s="105"/>
      <c r="Y115" s="105"/>
      <c r="Z115" s="102"/>
      <c r="AA115" s="102"/>
      <c r="AB115" s="102"/>
      <c r="AC115" s="102"/>
      <c r="AD115" s="102"/>
      <c r="AE115" s="102"/>
      <c r="AF115" s="102"/>
      <c r="AG115" s="102"/>
      <c r="AH115" s="102"/>
      <c r="AL115" s="291"/>
      <c r="AM115" s="291"/>
      <c r="AN115" s="291"/>
      <c r="AO115" s="291"/>
    </row>
    <row r="116" spans="1:41" s="97" customFormat="1" x14ac:dyDescent="0.2">
      <c r="A116" s="96"/>
      <c r="B116" s="96"/>
      <c r="E116" s="98"/>
      <c r="F116" s="99"/>
      <c r="G116" s="100"/>
      <c r="H116" s="101"/>
      <c r="I116" s="101"/>
      <c r="J116" s="101"/>
      <c r="K116" s="101"/>
      <c r="L116" s="101"/>
      <c r="M116" s="101"/>
      <c r="N116" s="102"/>
      <c r="O116" s="102"/>
      <c r="P116" s="103"/>
      <c r="Q116" s="102"/>
      <c r="R116" s="102"/>
      <c r="S116" s="104"/>
      <c r="T116" s="105"/>
      <c r="U116" s="105"/>
      <c r="V116" s="105"/>
      <c r="W116" s="105"/>
      <c r="X116" s="105"/>
      <c r="Y116" s="105"/>
      <c r="Z116" s="102"/>
      <c r="AA116" s="102"/>
      <c r="AB116" s="102"/>
      <c r="AC116" s="102"/>
      <c r="AD116" s="102"/>
      <c r="AE116" s="102"/>
      <c r="AF116" s="102"/>
      <c r="AG116" s="102"/>
      <c r="AH116" s="102"/>
      <c r="AL116" s="291"/>
      <c r="AM116" s="291"/>
      <c r="AN116" s="291"/>
      <c r="AO116" s="291"/>
    </row>
    <row r="117" spans="1:41" s="97" customFormat="1" x14ac:dyDescent="0.2">
      <c r="A117" s="96"/>
      <c r="B117" s="96"/>
      <c r="E117" s="98"/>
      <c r="F117" s="99"/>
      <c r="G117" s="100"/>
      <c r="H117" s="101"/>
      <c r="I117" s="101"/>
      <c r="J117" s="101"/>
      <c r="K117" s="101"/>
      <c r="L117" s="101"/>
      <c r="M117" s="101"/>
      <c r="N117" s="102"/>
      <c r="O117" s="102"/>
      <c r="P117" s="103"/>
      <c r="Q117" s="102"/>
      <c r="R117" s="102"/>
      <c r="S117" s="104"/>
      <c r="T117" s="105"/>
      <c r="U117" s="105"/>
      <c r="V117" s="105"/>
      <c r="W117" s="105"/>
      <c r="X117" s="105"/>
      <c r="Y117" s="105"/>
      <c r="Z117" s="102"/>
      <c r="AA117" s="102"/>
      <c r="AB117" s="102"/>
      <c r="AC117" s="102"/>
      <c r="AD117" s="102"/>
      <c r="AE117" s="102"/>
      <c r="AF117" s="102"/>
      <c r="AG117" s="102"/>
      <c r="AH117" s="102"/>
      <c r="AL117" s="291"/>
      <c r="AM117" s="291"/>
      <c r="AN117" s="291"/>
      <c r="AO117" s="291"/>
    </row>
    <row r="118" spans="1:41" s="97" customFormat="1" x14ac:dyDescent="0.2">
      <c r="A118" s="96"/>
      <c r="B118" s="96"/>
      <c r="E118" s="98"/>
      <c r="F118" s="99"/>
      <c r="G118" s="100"/>
      <c r="H118" s="101"/>
      <c r="I118" s="101"/>
      <c r="J118" s="101"/>
      <c r="K118" s="101"/>
      <c r="L118" s="101"/>
      <c r="M118" s="101"/>
      <c r="N118" s="102"/>
      <c r="O118" s="102"/>
      <c r="P118" s="103"/>
      <c r="Q118" s="102"/>
      <c r="R118" s="102"/>
      <c r="S118" s="102"/>
      <c r="T118" s="105"/>
      <c r="U118" s="105"/>
      <c r="V118" s="105"/>
      <c r="W118" s="105"/>
      <c r="X118" s="105"/>
      <c r="Y118" s="105"/>
      <c r="Z118" s="102"/>
      <c r="AA118" s="102"/>
      <c r="AB118" s="102"/>
      <c r="AC118" s="102"/>
      <c r="AD118" s="102"/>
      <c r="AE118" s="102"/>
      <c r="AF118" s="102"/>
      <c r="AG118" s="102"/>
      <c r="AH118" s="102"/>
      <c r="AL118" s="291"/>
      <c r="AM118" s="291"/>
      <c r="AN118" s="291"/>
      <c r="AO118" s="291"/>
    </row>
    <row r="119" spans="1:41" s="97" customFormat="1" x14ac:dyDescent="0.2">
      <c r="A119" s="96"/>
      <c r="B119" s="96"/>
      <c r="E119" s="98"/>
      <c r="F119" s="99"/>
      <c r="G119" s="100"/>
      <c r="H119" s="101"/>
      <c r="I119" s="101"/>
      <c r="J119" s="101"/>
      <c r="K119" s="101"/>
      <c r="L119" s="101"/>
      <c r="M119" s="101"/>
      <c r="N119" s="102"/>
      <c r="O119" s="102"/>
      <c r="P119" s="103"/>
      <c r="Q119" s="102"/>
      <c r="R119" s="102"/>
      <c r="S119" s="102"/>
      <c r="T119" s="105"/>
      <c r="U119" s="105"/>
      <c r="V119" s="105"/>
      <c r="W119" s="105"/>
      <c r="X119" s="105"/>
      <c r="Y119" s="105"/>
      <c r="Z119" s="102"/>
      <c r="AA119" s="102"/>
      <c r="AB119" s="102"/>
      <c r="AC119" s="102"/>
      <c r="AD119" s="102"/>
      <c r="AE119" s="102"/>
      <c r="AF119" s="102"/>
      <c r="AG119" s="102"/>
      <c r="AH119" s="102"/>
      <c r="AL119" s="291"/>
      <c r="AM119" s="291"/>
      <c r="AN119" s="291"/>
      <c r="AO119" s="291"/>
    </row>
    <row r="120" spans="1:41" s="97" customFormat="1" x14ac:dyDescent="0.2">
      <c r="A120" s="96"/>
      <c r="B120" s="96"/>
      <c r="E120" s="98"/>
      <c r="F120" s="99"/>
      <c r="G120" s="100"/>
      <c r="H120" s="101"/>
      <c r="I120" s="101"/>
      <c r="J120" s="101"/>
      <c r="K120" s="101"/>
      <c r="L120" s="101"/>
      <c r="M120" s="101"/>
      <c r="N120" s="102"/>
      <c r="O120" s="102"/>
      <c r="P120" s="103"/>
      <c r="Q120" s="102"/>
      <c r="R120" s="102"/>
      <c r="S120" s="102"/>
      <c r="T120" s="105"/>
      <c r="U120" s="105"/>
      <c r="V120" s="105"/>
      <c r="W120" s="105"/>
      <c r="X120" s="105"/>
      <c r="Y120" s="105"/>
      <c r="Z120" s="102"/>
      <c r="AA120" s="102"/>
      <c r="AB120" s="102"/>
      <c r="AC120" s="102"/>
      <c r="AD120" s="102"/>
      <c r="AE120" s="102"/>
      <c r="AF120" s="102"/>
      <c r="AG120" s="102"/>
      <c r="AH120" s="102"/>
      <c r="AL120" s="291"/>
      <c r="AM120" s="291"/>
      <c r="AN120" s="291"/>
      <c r="AO120" s="291"/>
    </row>
    <row r="121" spans="1:41" s="97" customFormat="1" x14ac:dyDescent="0.2">
      <c r="A121" s="96"/>
      <c r="B121" s="96"/>
      <c r="E121" s="98"/>
      <c r="F121" s="99"/>
      <c r="G121" s="100"/>
      <c r="H121" s="101"/>
      <c r="I121" s="101"/>
      <c r="J121" s="101"/>
      <c r="K121" s="101"/>
      <c r="L121" s="101"/>
      <c r="M121" s="101"/>
      <c r="N121" s="102"/>
      <c r="O121" s="102"/>
      <c r="P121" s="103"/>
      <c r="Q121" s="102"/>
      <c r="R121" s="102"/>
      <c r="S121" s="102"/>
      <c r="T121" s="105"/>
      <c r="U121" s="105"/>
      <c r="V121" s="105"/>
      <c r="W121" s="105"/>
      <c r="X121" s="105"/>
      <c r="Y121" s="105"/>
      <c r="Z121" s="102"/>
      <c r="AA121" s="102"/>
      <c r="AB121" s="102"/>
      <c r="AC121" s="102"/>
      <c r="AD121" s="102"/>
      <c r="AE121" s="102"/>
      <c r="AF121" s="102"/>
      <c r="AG121" s="102"/>
      <c r="AH121" s="102"/>
      <c r="AL121" s="291"/>
      <c r="AM121" s="291"/>
      <c r="AN121" s="291"/>
      <c r="AO121" s="291"/>
    </row>
    <row r="122" spans="1:41" s="97" customFormat="1" x14ac:dyDescent="0.2">
      <c r="A122" s="96"/>
      <c r="B122" s="96"/>
      <c r="E122" s="98"/>
      <c r="F122" s="99"/>
      <c r="G122" s="100"/>
      <c r="H122" s="101"/>
      <c r="I122" s="101"/>
      <c r="J122" s="101"/>
      <c r="K122" s="101"/>
      <c r="L122" s="101"/>
      <c r="M122" s="101"/>
      <c r="N122" s="102"/>
      <c r="O122" s="102"/>
      <c r="P122" s="103"/>
      <c r="Q122" s="102"/>
      <c r="R122" s="102"/>
      <c r="S122" s="102"/>
      <c r="T122" s="105"/>
      <c r="U122" s="105"/>
      <c r="V122" s="105"/>
      <c r="W122" s="105"/>
      <c r="X122" s="105"/>
      <c r="Y122" s="105"/>
      <c r="Z122" s="102"/>
      <c r="AA122" s="102"/>
      <c r="AB122" s="102"/>
      <c r="AC122" s="102"/>
      <c r="AD122" s="102"/>
      <c r="AE122" s="102"/>
      <c r="AF122" s="102"/>
      <c r="AG122" s="102"/>
      <c r="AH122" s="102"/>
      <c r="AL122" s="291"/>
      <c r="AM122" s="291"/>
      <c r="AN122" s="291"/>
      <c r="AO122" s="291"/>
    </row>
    <row r="123" spans="1:41" s="97" customFormat="1" x14ac:dyDescent="0.2">
      <c r="A123" s="96"/>
      <c r="B123" s="96"/>
      <c r="E123" s="98"/>
      <c r="F123" s="99"/>
      <c r="G123" s="100"/>
      <c r="H123" s="101"/>
      <c r="I123" s="101"/>
      <c r="J123" s="101"/>
      <c r="K123" s="101"/>
      <c r="L123" s="101"/>
      <c r="M123" s="101"/>
      <c r="N123" s="102"/>
      <c r="O123" s="102"/>
      <c r="P123" s="103"/>
      <c r="Q123" s="102"/>
      <c r="R123" s="102"/>
      <c r="S123" s="102"/>
      <c r="T123" s="105"/>
      <c r="U123" s="105"/>
      <c r="V123" s="105"/>
      <c r="W123" s="105"/>
      <c r="X123" s="105"/>
      <c r="Y123" s="105"/>
      <c r="Z123" s="102"/>
      <c r="AA123" s="102"/>
      <c r="AB123" s="102"/>
      <c r="AC123" s="102"/>
      <c r="AD123" s="102"/>
      <c r="AE123" s="102"/>
      <c r="AF123" s="102"/>
      <c r="AG123" s="102"/>
      <c r="AH123" s="102"/>
      <c r="AL123" s="291"/>
      <c r="AM123" s="291"/>
      <c r="AN123" s="291"/>
      <c r="AO123" s="291"/>
    </row>
  </sheetData>
  <mergeCells count="6">
    <mergeCell ref="AL7:AO7"/>
    <mergeCell ref="H6:P6"/>
    <mergeCell ref="Q6:R6"/>
    <mergeCell ref="S6:AB6"/>
    <mergeCell ref="AC6:AE6"/>
    <mergeCell ref="AF6:AK6"/>
  </mergeCells>
  <conditionalFormatting sqref="G8:G11">
    <cfRule type="cellIs" dxfId="351" priority="554" stopIfTrue="1" operator="equal">
      <formula>#DIV/0!</formula>
    </cfRule>
  </conditionalFormatting>
  <conditionalFormatting sqref="G13:G16">
    <cfRule type="cellIs" dxfId="350" priority="237" stopIfTrue="1" operator="equal">
      <formula>#DIV/0!</formula>
    </cfRule>
  </conditionalFormatting>
  <conditionalFormatting sqref="G18:G21">
    <cfRule type="cellIs" dxfId="349" priority="401" stopIfTrue="1" operator="equal">
      <formula>#DIV/0!</formula>
    </cfRule>
  </conditionalFormatting>
  <conditionalFormatting sqref="G23:G26">
    <cfRule type="cellIs" dxfId="348" priority="41" stopIfTrue="1" operator="equal">
      <formula>#DIV/0!</formula>
    </cfRule>
  </conditionalFormatting>
  <conditionalFormatting sqref="G28:G31">
    <cfRule type="cellIs" dxfId="347" priority="1" stopIfTrue="1" operator="equal">
      <formula>#DIV/0!</formula>
    </cfRule>
  </conditionalFormatting>
  <conditionalFormatting sqref="G33:G36">
    <cfRule type="cellIs" dxfId="346" priority="73" stopIfTrue="1" operator="equal">
      <formula>#DIV/0!</formula>
    </cfRule>
  </conditionalFormatting>
  <conditionalFormatting sqref="G38:G41">
    <cfRule type="cellIs" dxfId="345" priority="173" stopIfTrue="1" operator="equal">
      <formula>#DIV/0!</formula>
    </cfRule>
  </conditionalFormatting>
  <conditionalFormatting sqref="G43:G46">
    <cfRule type="cellIs" dxfId="344" priority="141" stopIfTrue="1" operator="equal">
      <formula>#DIV/0!</formula>
    </cfRule>
  </conditionalFormatting>
  <conditionalFormatting sqref="AH8:AH11">
    <cfRule type="cellIs" dxfId="343" priority="1234" stopIfTrue="1" operator="equal">
      <formula>#DIV/0!</formula>
    </cfRule>
  </conditionalFormatting>
  <conditionalFormatting sqref="AH13:AH16">
    <cfRule type="cellIs" dxfId="342" priority="1226" stopIfTrue="1" operator="equal">
      <formula>#DIV/0!</formula>
    </cfRule>
  </conditionalFormatting>
  <conditionalFormatting sqref="AH18:AH21">
    <cfRule type="cellIs" dxfId="341" priority="1232" stopIfTrue="1" operator="equal">
      <formula>#DIV/0!</formula>
    </cfRule>
  </conditionalFormatting>
  <conditionalFormatting sqref="AH23:AH26">
    <cfRule type="cellIs" dxfId="340" priority="1228" stopIfTrue="1" operator="equal">
      <formula>#DIV/0!</formula>
    </cfRule>
  </conditionalFormatting>
  <conditionalFormatting sqref="AH28:AH31">
    <cfRule type="cellIs" dxfId="339" priority="37" stopIfTrue="1" operator="equal">
      <formula>#DIV/0!</formula>
    </cfRule>
  </conditionalFormatting>
  <conditionalFormatting sqref="AH33:AH36">
    <cfRule type="cellIs" dxfId="338" priority="1218" stopIfTrue="1" operator="equal">
      <formula>#DIV/0!</formula>
    </cfRule>
  </conditionalFormatting>
  <conditionalFormatting sqref="AH38:AH41">
    <cfRule type="cellIs" dxfId="337" priority="1224" stopIfTrue="1" operator="equal">
      <formula>#DIV/0!</formula>
    </cfRule>
  </conditionalFormatting>
  <conditionalFormatting sqref="AH43:AH46">
    <cfRule type="cellIs" dxfId="336" priority="1216" stopIfTrue="1" operator="equal">
      <formula>#DIV/0!</formula>
    </cfRule>
  </conditionalFormatting>
  <conditionalFormatting sqref="AK8:AK11">
    <cfRule type="cellIs" dxfId="335" priority="839" stopIfTrue="1" operator="equal">
      <formula>#DIV/0!</formula>
    </cfRule>
  </conditionalFormatting>
  <conditionalFormatting sqref="AK13:AK16">
    <cfRule type="cellIs" dxfId="334" priority="835" stopIfTrue="1" operator="equal">
      <formula>#DIV/0!</formula>
    </cfRule>
  </conditionalFormatting>
  <conditionalFormatting sqref="AK18:AK21">
    <cfRule type="cellIs" dxfId="333" priority="819" stopIfTrue="1" operator="equal">
      <formula>#DIV/0!</formula>
    </cfRule>
  </conditionalFormatting>
  <conditionalFormatting sqref="AK23:AK26">
    <cfRule type="cellIs" dxfId="332" priority="815" stopIfTrue="1" operator="equal">
      <formula>#DIV/0!</formula>
    </cfRule>
  </conditionalFormatting>
  <conditionalFormatting sqref="AK28:AK31">
    <cfRule type="cellIs" dxfId="331" priority="33" stopIfTrue="1" operator="equal">
      <formula>#DIV/0!</formula>
    </cfRule>
  </conditionalFormatting>
  <conditionalFormatting sqref="AK33:AK36">
    <cfRule type="cellIs" dxfId="330" priority="811" stopIfTrue="1" operator="equal">
      <formula>#DIV/0!</formula>
    </cfRule>
  </conditionalFormatting>
  <conditionalFormatting sqref="AK38:AK41">
    <cfRule type="cellIs" dxfId="329" priority="807" stopIfTrue="1" operator="equal">
      <formula>#DIV/0!</formula>
    </cfRule>
  </conditionalFormatting>
  <conditionalFormatting sqref="AK43:AK46">
    <cfRule type="cellIs" dxfId="328" priority="803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4620-1E38-4CBF-8316-90278AC8C2E4}">
  <sheetPr codeName="Sheet14">
    <pageSetUpPr autoPageBreaks="0"/>
  </sheetPr>
  <dimension ref="A1:AG9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D21" sqref="D21"/>
    </sheetView>
  </sheetViews>
  <sheetFormatPr defaultRowHeight="12.75" x14ac:dyDescent="0.2"/>
  <cols>
    <col min="1" max="1" width="2.7109375" style="106" hidden="1" customWidth="1"/>
    <col min="2" max="2" width="2.7109375" style="9" hidden="1" customWidth="1"/>
    <col min="3" max="3" width="16.7109375" style="9" hidden="1" customWidth="1"/>
    <col min="4" max="4" width="18.85546875" style="9" customWidth="1"/>
    <col min="5" max="5" width="5.7109375" style="9" bestFit="1" customWidth="1"/>
    <col min="6" max="6" width="12.28515625" style="9" customWidth="1"/>
    <col min="7" max="7" width="5.5703125" style="9" bestFit="1" customWidth="1"/>
    <col min="8" max="8" width="7.7109375" style="9" bestFit="1" customWidth="1"/>
    <col min="9" max="9" width="7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bestFit="1" customWidth="1"/>
    <col min="20" max="20" width="6.57031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.28515625" style="9" bestFit="1" customWidth="1"/>
    <col min="25" max="25" width="5.5703125" style="9" bestFit="1" customWidth="1"/>
    <col min="26" max="26" width="5" style="9" bestFit="1" customWidth="1"/>
    <col min="27" max="27" width="4.42578125" style="9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355</v>
      </c>
      <c r="L6" s="9"/>
      <c r="M6" s="9"/>
      <c r="P6" s="501"/>
      <c r="Q6" s="501"/>
      <c r="R6" s="501"/>
      <c r="S6" s="501"/>
      <c r="T6" s="501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summary'!$A$113:$B$128,2,FALSE)</f>
        <v>TTAN IB Equity</v>
      </c>
      <c r="D9" s="30" t="s">
        <v>616</v>
      </c>
      <c r="E9" s="31">
        <v>4097.2</v>
      </c>
      <c r="F9" s="32">
        <v>39010.377709139691</v>
      </c>
      <c r="G9" s="33" t="s">
        <v>518</v>
      </c>
      <c r="H9" s="34">
        <v>604560</v>
      </c>
      <c r="I9" s="34">
        <v>62370</v>
      </c>
      <c r="J9" s="34">
        <v>33370</v>
      </c>
      <c r="K9" s="34">
        <v>37442.5</v>
      </c>
      <c r="L9" s="35">
        <f>IF(ISERROR(K9/$H9*100),"- ",(K9/$H9*100))</f>
        <v>6.1933472277358748</v>
      </c>
      <c r="M9" s="35">
        <f>IF(ISERROR(I9/$H9*100),"- ",(I9/$H9*100))</f>
        <v>10.316593886462883</v>
      </c>
      <c r="N9" s="35">
        <v>37.49438202247191</v>
      </c>
      <c r="O9" s="35">
        <v>42.070224719101127</v>
      </c>
      <c r="P9" s="36" t="s">
        <v>50</v>
      </c>
      <c r="Q9" s="34">
        <v>27.345078566083941</v>
      </c>
      <c r="R9" s="37">
        <v>35.630679925774373</v>
      </c>
      <c r="S9" s="34">
        <v>0</v>
      </c>
      <c r="T9" s="38">
        <f>IF(O9&lt;0,"- ",IF(ISERROR(($E9-S9)/O9),"- ",(($E9-S9)/O9)))</f>
        <v>97.389543967416699</v>
      </c>
      <c r="U9" s="34">
        <v>87020</v>
      </c>
      <c r="V9" s="34">
        <v>0</v>
      </c>
      <c r="W9" s="34">
        <v>3634401.8392719999</v>
      </c>
      <c r="X9" s="38">
        <f>IF(I9&lt;0,"- ",IF(ISERROR((U9+V9+W9)/I9),"- ",(U9+V9+W9)/I9))</f>
        <v>59.666856489850886</v>
      </c>
      <c r="Y9" s="39">
        <f>IF(ISERROR(W9/H9),"- ",(W9/H9))</f>
        <v>6.011647874937144</v>
      </c>
      <c r="Z9" s="34">
        <v>130.6067415730337</v>
      </c>
      <c r="AA9" s="40">
        <f>IF(Z9&lt;0,"- ",IF(ISERROR(($E9/Z9)),"- ",(($E9/Z9))))</f>
        <v>31.370509291121817</v>
      </c>
      <c r="AB9" s="34">
        <v>11</v>
      </c>
      <c r="AC9" s="41">
        <f>IF(ISERROR(AB9/$E9*100),"- ",(AB9/$E9*100))</f>
        <v>0.26847603241237922</v>
      </c>
      <c r="AD9" s="42">
        <v>29.337728498651483</v>
      </c>
      <c r="AE9" s="34">
        <v>890</v>
      </c>
      <c r="AF9" s="43">
        <v>0.82809154493981063</v>
      </c>
      <c r="AG9" s="44">
        <v>5.8174186778593917</v>
      </c>
    </row>
    <row r="10" spans="1:33" s="45" customFormat="1" ht="10.5" x14ac:dyDescent="0.15">
      <c r="A10" s="110"/>
      <c r="B10" s="29">
        <v>26</v>
      </c>
      <c r="C10" s="47"/>
      <c r="D10" s="47" t="s">
        <v>912</v>
      </c>
      <c r="E10" s="48"/>
      <c r="F10" s="32"/>
      <c r="G10" s="33" t="s">
        <v>311</v>
      </c>
      <c r="H10" s="34">
        <v>800250.0404008769</v>
      </c>
      <c r="I10" s="34">
        <v>85561.215912111671</v>
      </c>
      <c r="J10" s="34">
        <v>51675.927252538771</v>
      </c>
      <c r="K10" s="34">
        <v>53195.927252538771</v>
      </c>
      <c r="L10" s="35">
        <f>IF(ISERROR(K10/$H10*100),"- ",(K10/$H10*100))</f>
        <v>6.6474132542237454</v>
      </c>
      <c r="M10" s="35">
        <f>IF(ISERROR(I10/$H10*100),"- ",(I10/$H10*100))</f>
        <v>10.691810258360084</v>
      </c>
      <c r="N10" s="35">
        <v>58.062839609594128</v>
      </c>
      <c r="O10" s="35">
        <v>59.77070477813345</v>
      </c>
      <c r="P10" s="42">
        <f>IF(AND(O10&lt;0,O9&lt;0),"NA",IF(AND(O10&gt;0,O9&lt;0),"LP",IF(AND(O10&lt;0,O9&gt;0),"PL",((O10/O9-1)*100))))</f>
        <v>42.073652273589545</v>
      </c>
      <c r="Q10" s="34">
        <v>32.138006579922454</v>
      </c>
      <c r="R10" s="37">
        <v>39.030574900702845</v>
      </c>
      <c r="S10" s="34">
        <v>0</v>
      </c>
      <c r="T10" s="38">
        <f>IF(O10&lt;0,"- ",IF(ISERROR(($E9-S10)/O10),"- ",(($E9-S10)/O10)))</f>
        <v>68.548631226763149</v>
      </c>
      <c r="U10" s="34">
        <v>71226.023682528059</v>
      </c>
      <c r="V10" s="34">
        <v>0</v>
      </c>
      <c r="W10" s="34">
        <v>3634401.8392719999</v>
      </c>
      <c r="X10" s="38">
        <f>IF(I10&lt;0,"- ",IF(ISERROR((U10+V10+W10)/I10),"- ",(U10+V10+W10)/I10))</f>
        <v>43.30966809495721</v>
      </c>
      <c r="Y10" s="39">
        <f>IF(ISERROR(W10/H10),"- ",(W10/H10))</f>
        <v>4.5415828251022443</v>
      </c>
      <c r="Z10" s="34">
        <v>175.66958118262789</v>
      </c>
      <c r="AA10" s="40">
        <f>IF(Z10&lt;0,"- ",IF(ISERROR(($E9/Z10)),"- ",(($E9/Z10))))</f>
        <v>23.323332203658577</v>
      </c>
      <c r="AB10" s="34">
        <v>13</v>
      </c>
      <c r="AC10" s="41">
        <f>IF(ISERROR(AB10/$E9*100),"- ",(AB10/$E9*100))</f>
        <v>0.31728985648735725</v>
      </c>
      <c r="AD10" s="42">
        <v>22.38953535068223</v>
      </c>
      <c r="AE10" s="34">
        <v>890</v>
      </c>
      <c r="AF10" s="43">
        <v>0.52259501728818369</v>
      </c>
      <c r="AG10" s="44">
        <v>6.8898244606023358</v>
      </c>
    </row>
    <row r="11" spans="1:33" s="45" customFormat="1" ht="10.5" x14ac:dyDescent="0.15">
      <c r="A11" s="110"/>
      <c r="B11" s="29">
        <v>27</v>
      </c>
      <c r="C11" s="47"/>
      <c r="D11" s="49" t="s">
        <v>913</v>
      </c>
      <c r="E11" s="50"/>
      <c r="F11" s="51"/>
      <c r="G11" s="33" t="s">
        <v>407</v>
      </c>
      <c r="H11" s="34">
        <v>885620.31622958789</v>
      </c>
      <c r="I11" s="34">
        <v>100061.56829707796</v>
      </c>
      <c r="J11" s="34">
        <v>62873.204414423264</v>
      </c>
      <c r="K11" s="34">
        <v>62873.204414423264</v>
      </c>
      <c r="L11" s="35">
        <f>IF(ISERROR(K11/$H11*100),"- ",(K11/$H11*100))</f>
        <v>7.0993407967533617</v>
      </c>
      <c r="M11" s="35">
        <f>IF(ISERROR(I11/$H11*100),"- ",(I11/$H11*100))</f>
        <v>11.298472546686478</v>
      </c>
      <c r="N11" s="35">
        <v>70.644049903846366</v>
      </c>
      <c r="O11" s="35">
        <v>70.644049903846366</v>
      </c>
      <c r="P11" s="42">
        <f>IF(AND(O11&lt;0,O10&lt;0),"NA",IF(AND(O11&gt;0,O10&lt;0),"LP",IF(AND(O11&lt;0,O10&gt;0),"PL",((O11/O10-1)*100))))</f>
        <v>18.191763282822837</v>
      </c>
      <c r="Q11" s="34">
        <v>33.929634502717725</v>
      </c>
      <c r="R11" s="37">
        <v>34.715952783396716</v>
      </c>
      <c r="S11" s="34">
        <v>0</v>
      </c>
      <c r="T11" s="39">
        <f>IF(O11&lt;0,"- ",IF(ISERROR(($E9-S11)/O11),"- ",(($E9-S11)/O11)))</f>
        <v>57.997807396046795</v>
      </c>
      <c r="U11" s="34">
        <v>44521.231884186447</v>
      </c>
      <c r="V11" s="34">
        <v>0</v>
      </c>
      <c r="W11" s="34">
        <v>3634401.8392719999</v>
      </c>
      <c r="X11" s="39">
        <f>IF(I11&lt;0,"- ",IF(ISERROR((U11+V11+W11)/I11),"- ",(U11+V11+W11)/I11))</f>
        <v>36.766594145652824</v>
      </c>
      <c r="Y11" s="39">
        <f>IF(ISERROR(W11/H11),"- ",(W11/H11))</f>
        <v>4.1037923054260865</v>
      </c>
      <c r="Z11" s="34">
        <v>231.31363108647429</v>
      </c>
      <c r="AA11" s="40">
        <f>IF(Z11&lt;0,"- ",IF(ISERROR(($E9/Z11)),"- ",(($E9/Z11))))</f>
        <v>17.712747756176558</v>
      </c>
      <c r="AB11" s="34">
        <v>15</v>
      </c>
      <c r="AC11" s="41">
        <f>IF(ISERROR(AB11/$E9*100),"- ",(AB11/$E9*100))</f>
        <v>0.36610368056233528</v>
      </c>
      <c r="AD11" s="42">
        <v>21.233210752238165</v>
      </c>
      <c r="AE11" s="34">
        <v>890</v>
      </c>
      <c r="AF11" s="43">
        <v>0.24582761421899302</v>
      </c>
      <c r="AG11" s="44">
        <v>7.7407374350157392</v>
      </c>
    </row>
    <row r="12" spans="1:33" s="45" customFormat="1" ht="10.5" x14ac:dyDescent="0.15">
      <c r="A12" s="110"/>
      <c r="B12" s="29">
        <v>28</v>
      </c>
      <c r="D12" s="47" t="s">
        <v>1123</v>
      </c>
      <c r="E12" s="50"/>
      <c r="F12" s="52"/>
      <c r="G12" s="33" t="s">
        <v>458</v>
      </c>
      <c r="H12" s="34">
        <v>1021019.0339149784</v>
      </c>
      <c r="I12" s="34">
        <v>116190.29448964368</v>
      </c>
      <c r="J12" s="34">
        <v>75016.566664072307</v>
      </c>
      <c r="K12" s="34">
        <v>75016.566664072307</v>
      </c>
      <c r="L12" s="35">
        <f>IF(ISERROR(K12/$H12*100),"- ",(K12/$H12*100))</f>
        <v>7.3472250929965552</v>
      </c>
      <c r="M12" s="35">
        <f>IF(ISERROR(I12/$H12*100),"- ",(I12/$H12*100))</f>
        <v>11.379836284160694</v>
      </c>
      <c r="N12" s="35">
        <v>84.28827715064304</v>
      </c>
      <c r="O12" s="35">
        <v>84.28827715064304</v>
      </c>
      <c r="P12" s="42">
        <f>IF(AND(O12&lt;0,O11&lt;0),"NA",IF(AND(O12&gt;0,O11&lt;0),"LP",IF(AND(O12&lt;0,O11&gt;0),"PL",((O12/O11-1)*100))))</f>
        <v>19.314050178844266</v>
      </c>
      <c r="Q12" s="34">
        <v>34.890649427455344</v>
      </c>
      <c r="R12" s="37">
        <v>31.872112231164863</v>
      </c>
      <c r="S12" s="34">
        <v>0</v>
      </c>
      <c r="T12" s="39">
        <f>IF(O12&lt;0,"- ",IF(ISERROR(($E9-S12)/O12),"- ",(($E9-S12)/O12)))</f>
        <v>48.609369398752058</v>
      </c>
      <c r="U12" s="34">
        <v>18843.236083188807</v>
      </c>
      <c r="V12" s="34">
        <v>0</v>
      </c>
      <c r="W12" s="34">
        <v>3634401.8392719999</v>
      </c>
      <c r="X12" s="39">
        <f>IF(I12&lt;0,"- ",IF(ISERROR((U12+V12+W12)/I12),"- ",(U12+V12+W12)/I12))</f>
        <v>31.441912522915683</v>
      </c>
      <c r="Y12" s="39">
        <f>IF(ISERROR(W12/H12),"- ",(W12/H12))</f>
        <v>3.5595828466941599</v>
      </c>
      <c r="Z12" s="34">
        <v>297.60190823711741</v>
      </c>
      <c r="AA12" s="40">
        <f>IF(Z12&lt;0,"- ",IF(ISERROR(($E9/Z12)),"- ",(($E9/Z12))))</f>
        <v>13.767384840608996</v>
      </c>
      <c r="AB12" s="34">
        <v>18</v>
      </c>
      <c r="AC12" s="41">
        <f>IF(ISERROR(AB12/$E9*100),"- ",(AB12/$E9*100))</f>
        <v>0.43932441667480238</v>
      </c>
      <c r="AD12" s="42">
        <v>21.355282856036734</v>
      </c>
      <c r="AE12" s="34">
        <v>890</v>
      </c>
      <c r="AF12" s="43">
        <v>8.0058813932544576E-2</v>
      </c>
      <c r="AG12" s="44">
        <v>9.5154556148332308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A9+1</f>
        <v>2</v>
      </c>
      <c r="B14" s="29">
        <v>25</v>
      </c>
      <c r="C14" s="30" t="str">
        <f>VLOOKUP($A14,'All cos summary'!$A$113:$B$128,2,FALSE)</f>
        <v>DMART IB Equity</v>
      </c>
      <c r="D14" s="63" t="s">
        <v>603</v>
      </c>
      <c r="E14" s="64">
        <v>4362.3999999999996</v>
      </c>
      <c r="F14" s="65">
        <v>30527.628166963983</v>
      </c>
      <c r="G14" s="33" t="s">
        <v>518</v>
      </c>
      <c r="H14" s="66">
        <v>576625.6</v>
      </c>
      <c r="I14" s="66">
        <v>45427.199999999983</v>
      </c>
      <c r="J14" s="66">
        <v>29271.799999999981</v>
      </c>
      <c r="K14" s="66">
        <v>29271.799999999981</v>
      </c>
      <c r="L14" s="67">
        <f>IF(ISERROR(K14/$H14*100),"- ",(K14/$H14*100))</f>
        <v>5.0763961919137799</v>
      </c>
      <c r="M14" s="67">
        <f>IF(ISERROR(I14/$H14*100),"- ",(I14/$H14*100))</f>
        <v>7.8781101636833304</v>
      </c>
      <c r="N14" s="67">
        <v>44.983019070889583</v>
      </c>
      <c r="O14" s="67">
        <v>44.983019070889583</v>
      </c>
      <c r="P14" s="68" t="s">
        <v>50</v>
      </c>
      <c r="Q14" s="66">
        <v>18.89224299724016</v>
      </c>
      <c r="R14" s="69">
        <v>14.103228125320689</v>
      </c>
      <c r="S14" s="66">
        <v>0</v>
      </c>
      <c r="T14" s="70">
        <f>IF(O14&lt;0,"- ",IF(ISERROR(($E14-S14)/O14),"- ",(($E14-S14)/O14)))</f>
        <v>96.978817565028521</v>
      </c>
      <c r="U14" s="66">
        <v>-4864</v>
      </c>
      <c r="V14" s="66">
        <v>0</v>
      </c>
      <c r="W14" s="66">
        <v>2844106.4781751996</v>
      </c>
      <c r="X14" s="70">
        <f>IF(I14&lt;0,"- ",IF(ISERROR((U14+V14+W14)/I14),"- ",(U14+V14+W14)/I14))</f>
        <v>62.500935082399984</v>
      </c>
      <c r="Y14" s="70">
        <f>IF(ISERROR(W14/H14),"- ",(W14/H14))</f>
        <v>4.932327801913754</v>
      </c>
      <c r="Z14" s="66">
        <v>341.61895102423432</v>
      </c>
      <c r="AA14" s="71">
        <f>IF(Z14&lt;0,"- ",IF(ISERROR(($E14/Z14)),"- ",(($E14/Z14))))</f>
        <v>12.769783370977368</v>
      </c>
      <c r="AB14" s="66">
        <v>0</v>
      </c>
      <c r="AC14" s="72">
        <f>IF(ISERROR(AB14/$E14*100),"- ",(AB14/$E14*100))</f>
        <v>0</v>
      </c>
      <c r="AD14" s="73">
        <v>0</v>
      </c>
      <c r="AE14" s="66">
        <v>6507.3</v>
      </c>
      <c r="AF14" s="74">
        <v>-2.3434876434506889E-2</v>
      </c>
      <c r="AG14" s="75">
        <v>65.227705627705603</v>
      </c>
    </row>
    <row r="15" spans="1:33" s="45" customFormat="1" ht="10.5" x14ac:dyDescent="0.15">
      <c r="A15" s="110"/>
      <c r="B15" s="29">
        <v>26</v>
      </c>
      <c r="C15" s="47"/>
      <c r="D15" s="47" t="s">
        <v>914</v>
      </c>
      <c r="E15" s="48"/>
      <c r="F15" s="32"/>
      <c r="G15" s="33" t="s">
        <v>311</v>
      </c>
      <c r="H15" s="34">
        <v>661740.74536439648</v>
      </c>
      <c r="I15" s="34">
        <v>52067.252553530954</v>
      </c>
      <c r="J15" s="34">
        <v>32008.472021951384</v>
      </c>
      <c r="K15" s="34">
        <v>32008.472021951384</v>
      </c>
      <c r="L15" s="35">
        <f>IF(ISERROR(K15/$H15*100),"- ",(K15/$H15*100))</f>
        <v>4.8370109058836155</v>
      </c>
      <c r="M15" s="35">
        <f>IF(ISERROR(I15/$H15*100),"- ",(I15/$H15*100))</f>
        <v>7.8682252707379261</v>
      </c>
      <c r="N15" s="35">
        <v>49.188560573435041</v>
      </c>
      <c r="O15" s="35">
        <v>49.188560573435041</v>
      </c>
      <c r="P15" s="42">
        <f>IF(AND(O15&lt;0,O14&lt;0),"NA",IF(AND(O15&gt;0,O14&lt;0),"LP",IF(AND(O15&lt;0,O14&gt;0),"PL",((O15/O14-1)*100))))</f>
        <v>9.3491757321087388</v>
      </c>
      <c r="Q15" s="34">
        <v>18.28578136654075</v>
      </c>
      <c r="R15" s="37">
        <v>13.431672142853026</v>
      </c>
      <c r="S15" s="34">
        <v>0</v>
      </c>
      <c r="T15" s="38">
        <f>IF(O15&lt;0,"- ",IF(ISERROR(($E14-S15)/O15),"- ",(($E14-S15)/O15)))</f>
        <v>88.687287229868119</v>
      </c>
      <c r="U15" s="34">
        <v>-6672.0235800820501</v>
      </c>
      <c r="V15" s="34">
        <v>0</v>
      </c>
      <c r="W15" s="34">
        <v>2844106.4781751996</v>
      </c>
      <c r="X15" s="38">
        <f>IF(I15&lt;0,"- ",IF(ISERROR((U15+V15+W15)/I15),"- ",(U15+V15+W15)/I15))</f>
        <v>54.495567087545432</v>
      </c>
      <c r="Y15" s="39">
        <f>IF(ISERROR(W15/H15),"- ",(W15/H15))</f>
        <v>4.2979165150380059</v>
      </c>
      <c r="Z15" s="34">
        <v>390.80751159766942</v>
      </c>
      <c r="AA15" s="40">
        <f>IF(Z15&lt;0,"- ",IF(ISERROR(($E14/Z15)),"- ",(($E14/Z15))))</f>
        <v>11.162528535252481</v>
      </c>
      <c r="AB15" s="34">
        <v>0</v>
      </c>
      <c r="AC15" s="41">
        <f>IF(ISERROR(AB15/$E14*100),"- ",(AB15/$E14*100))</f>
        <v>0</v>
      </c>
      <c r="AD15" s="42">
        <v>0</v>
      </c>
      <c r="AE15" s="34">
        <v>6507.3</v>
      </c>
      <c r="AF15" s="43">
        <v>-2.7997722976463142E-2</v>
      </c>
      <c r="AG15" s="44">
        <v>33.714825774298824</v>
      </c>
    </row>
    <row r="16" spans="1:33" s="45" customFormat="1" ht="10.5" x14ac:dyDescent="0.15">
      <c r="A16" s="110"/>
      <c r="B16" s="29">
        <v>27</v>
      </c>
      <c r="C16" s="47"/>
      <c r="D16" s="49" t="s">
        <v>843</v>
      </c>
      <c r="E16" s="50"/>
      <c r="F16" s="51"/>
      <c r="G16" s="33" t="s">
        <v>407</v>
      </c>
      <c r="H16" s="34">
        <v>772349.1583745915</v>
      </c>
      <c r="I16" s="34">
        <v>60827.032812021484</v>
      </c>
      <c r="J16" s="34">
        <v>37365.954280458522</v>
      </c>
      <c r="K16" s="34">
        <v>37365.954280458522</v>
      </c>
      <c r="L16" s="35">
        <f>IF(ISERROR(K16/$H16*100),"- ",(K16/$H16*100))</f>
        <v>4.837961416193572</v>
      </c>
      <c r="M16" s="35">
        <f>IF(ISERROR(I16/$H16*100),"- ",(I16/$H16*100))</f>
        <v>7.8755873755377621</v>
      </c>
      <c r="N16" s="35">
        <v>57.421594640570625</v>
      </c>
      <c r="O16" s="35">
        <v>57.421594640570625</v>
      </c>
      <c r="P16" s="42">
        <f>IF(AND(O16&lt;0,O15&lt;0),"NA",IF(AND(O16&gt;0,O15&lt;0),"LP",IF(AND(O16&lt;0,O15&gt;0),"PL",((O16/O15-1)*100))))</f>
        <v>16.73770074008214</v>
      </c>
      <c r="Q16" s="34">
        <v>18.567536872094916</v>
      </c>
      <c r="R16" s="37">
        <v>13.687506223190985</v>
      </c>
      <c r="S16" s="34">
        <v>0</v>
      </c>
      <c r="T16" s="39">
        <f>IF(O16&lt;0,"- ",IF(ISERROR(($E14-S16)/O16),"- ",(($E14-S16)/O16)))</f>
        <v>75.971418545694505</v>
      </c>
      <c r="U16" s="34">
        <v>-8041.779918065482</v>
      </c>
      <c r="V16" s="34">
        <v>0</v>
      </c>
      <c r="W16" s="34">
        <v>2844106.4781751996</v>
      </c>
      <c r="X16" s="39">
        <f>IF(I16&lt;0,"- ",IF(ISERROR((U16+V16+W16)/I16),"- ",(U16+V16+W16)/I16))</f>
        <v>46.625070583693372</v>
      </c>
      <c r="Y16" s="39">
        <f>IF(ISERROR(W16/H16),"- ",(W16/H16))</f>
        <v>3.6824102769278864</v>
      </c>
      <c r="Z16" s="34">
        <v>448.22910623823998</v>
      </c>
      <c r="AA16" s="40">
        <f>IF(Z16&lt;0,"- ",IF(ISERROR(($E14/Z16)),"- ",(($E14/Z16))))</f>
        <v>9.7325228087292572</v>
      </c>
      <c r="AB16" s="34">
        <v>0</v>
      </c>
      <c r="AC16" s="41">
        <f>IF(ISERROR(AB16/$E14*100),"- ",(AB16/$E14*100))</f>
        <v>0</v>
      </c>
      <c r="AD16" s="42">
        <v>0</v>
      </c>
      <c r="AE16" s="34">
        <v>6507.3</v>
      </c>
      <c r="AF16" s="43">
        <v>-2.9457808530162034E-2</v>
      </c>
      <c r="AG16" s="44">
        <v>33.159848349812279</v>
      </c>
    </row>
    <row r="17" spans="1:33" s="45" customFormat="1" ht="10.5" x14ac:dyDescent="0.15">
      <c r="A17" s="110"/>
      <c r="B17" s="29">
        <v>28</v>
      </c>
      <c r="D17" s="47" t="s">
        <v>1121</v>
      </c>
      <c r="E17" s="50"/>
      <c r="F17" s="52"/>
      <c r="G17" s="33" t="s">
        <v>458</v>
      </c>
      <c r="H17" s="34">
        <v>904720.78570764128</v>
      </c>
      <c r="I17" s="34">
        <v>71560.394336988436</v>
      </c>
      <c r="J17" s="34">
        <v>43943.918475512954</v>
      </c>
      <c r="K17" s="34">
        <v>43943.918475512954</v>
      </c>
      <c r="L17" s="35">
        <f>IF(ISERROR(K17/$H17*100),"- ",(K17/$H17*100))</f>
        <v>4.8571801565431638</v>
      </c>
      <c r="M17" s="35">
        <f>IF(ISERROR(I17/$H17*100),"- ",(I17/$H17*100))</f>
        <v>7.9096662160819449</v>
      </c>
      <c r="N17" s="35">
        <v>67.530186829426896</v>
      </c>
      <c r="O17" s="35">
        <v>67.530186829426896</v>
      </c>
      <c r="P17" s="42">
        <f>IF(AND(O17&lt;0,O16&lt;0),"NA",IF(AND(O17&gt;0,O16&lt;0),"LP",IF(AND(O17&lt;0,O16&gt;0),"PL",((O17/O16-1)*100))))</f>
        <v>17.604164865380014</v>
      </c>
      <c r="Q17" s="34">
        <v>19.0403616064707</v>
      </c>
      <c r="R17" s="37">
        <v>14.010580807414307</v>
      </c>
      <c r="S17" s="34">
        <v>0</v>
      </c>
      <c r="T17" s="39">
        <f>IF(O17&lt;0,"- ",IF(ISERROR(($E14-S17)/O17),"- ",(($E14-S17)/O17)))</f>
        <v>64.599258565934306</v>
      </c>
      <c r="U17" s="34">
        <v>-8398.5807076989713</v>
      </c>
      <c r="V17" s="34">
        <v>0</v>
      </c>
      <c r="W17" s="34">
        <v>2844106.4781751996</v>
      </c>
      <c r="X17" s="39">
        <f>IF(I17&lt;0,"- ",IF(ISERROR((U17+V17+W17)/I17),"- ",(U17+V17+W17)/I17))</f>
        <v>39.626778523798158</v>
      </c>
      <c r="Y17" s="39">
        <f>IF(ISERROR(W17/H17),"- ",(W17/H17))</f>
        <v>3.1436289771441892</v>
      </c>
      <c r="Z17" s="34">
        <v>515.75929306766682</v>
      </c>
      <c r="AA17" s="40">
        <f>IF(Z17&lt;0,"- ",IF(ISERROR(($E14/Z17)),"- ",(($E14/Z17))))</f>
        <v>8.4582092046330999</v>
      </c>
      <c r="AB17" s="34">
        <v>0</v>
      </c>
      <c r="AC17" s="41">
        <f>IF(ISERROR(AB17/$E14*100),"- ",(AB17/$E14*100))</f>
        <v>0</v>
      </c>
      <c r="AD17" s="42">
        <v>0</v>
      </c>
      <c r="AE17" s="34">
        <v>6507.3</v>
      </c>
      <c r="AF17" s="43">
        <v>-2.6777082644183502E-2</v>
      </c>
      <c r="AG17" s="44">
        <v>34.304965240595187</v>
      </c>
    </row>
    <row r="18" spans="1:33" s="45" customFormat="1" ht="10.5" x14ac:dyDescent="0.15">
      <c r="A18" s="11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f>A14+1</f>
        <v>3</v>
      </c>
      <c r="B19" s="29">
        <v>25</v>
      </c>
      <c r="C19" s="30" t="str">
        <f>VLOOKUP($A19,'All cos summary'!$A$113:$B$128,2,FALSE)</f>
        <v>LENSKART IB Equity</v>
      </c>
      <c r="D19" s="63" t="s">
        <v>1134</v>
      </c>
      <c r="E19" s="64">
        <v>484.95</v>
      </c>
      <c r="F19" s="65">
        <v>9000.6364791627748</v>
      </c>
      <c r="G19" s="33" t="s">
        <v>518</v>
      </c>
      <c r="H19" s="66">
        <v>68030.460000000006</v>
      </c>
      <c r="I19" s="66">
        <v>11553.87000000001</v>
      </c>
      <c r="J19" s="66">
        <v>3750.0500000000102</v>
      </c>
      <c r="K19" s="66">
        <v>2196.9600000000105</v>
      </c>
      <c r="L19" s="67">
        <f>IF(ISERROR(K19/$H19*100),"- ",(K19/$H19*100))</f>
        <v>3.2293769584977232</v>
      </c>
      <c r="M19" s="67">
        <f>IF(ISERROR(I19/$H19*100),"- ",(I19/$H19*100))</f>
        <v>16.983377739912399</v>
      </c>
      <c r="N19" s="67">
        <v>2.1615738330743532</v>
      </c>
      <c r="O19" s="67">
        <v>1.2663541148280799</v>
      </c>
      <c r="P19" s="68" t="s">
        <v>50</v>
      </c>
      <c r="Q19" s="66">
        <v>5.3191145556003665</v>
      </c>
      <c r="R19" s="69">
        <v>3.7365104965627309</v>
      </c>
      <c r="S19" s="66">
        <v>0</v>
      </c>
      <c r="T19" s="70">
        <f>IF(O19&lt;0,"- ",IF(ISERROR(($E19-S19)/O19),"- ",(($E19-S19)/O19)))</f>
        <v>382.9497565661851</v>
      </c>
      <c r="U19" s="66">
        <v>-12271.71</v>
      </c>
      <c r="V19" s="66">
        <v>1748.31</v>
      </c>
      <c r="W19" s="66">
        <v>838544.29758119991</v>
      </c>
      <c r="X19" s="70">
        <f>IF(I19&lt;0,"- ",IF(ISERROR((U19+V19+W19)/I19),"- ",(U19+V19+W19)/I19))</f>
        <v>71.666108202809895</v>
      </c>
      <c r="Y19" s="70">
        <f>IF(ISERROR(W19/H19),"- ",(W19/H19))</f>
        <v>12.32601245943655</v>
      </c>
      <c r="Z19" s="66">
        <v>35.086469556122474</v>
      </c>
      <c r="AA19" s="71">
        <f>IF(Z19&lt;0,"- ",IF(ISERROR(($E19/Z19)),"- ",(($E19/Z19))))</f>
        <v>13.821567291753292</v>
      </c>
      <c r="AB19" s="66">
        <v>0</v>
      </c>
      <c r="AC19" s="72">
        <f>IF(ISERROR(AB19/$E19*100),"- ",(AB19/$E19*100))</f>
        <v>0</v>
      </c>
      <c r="AD19" s="73">
        <v>0</v>
      </c>
      <c r="AE19" s="66">
        <v>1543.37</v>
      </c>
      <c r="AF19" s="74">
        <v>-0.20272900973327088</v>
      </c>
      <c r="AG19" s="75">
        <v>1.850602088255475</v>
      </c>
    </row>
    <row r="20" spans="1:33" s="45" customFormat="1" ht="10.5" x14ac:dyDescent="0.15">
      <c r="A20" s="110"/>
      <c r="B20" s="29">
        <v>26</v>
      </c>
      <c r="C20" s="47"/>
      <c r="D20" s="47" t="s">
        <v>915</v>
      </c>
      <c r="E20" s="48"/>
      <c r="F20" s="32"/>
      <c r="G20" s="33" t="s">
        <v>311</v>
      </c>
      <c r="H20" s="34">
        <v>88434.886700166884</v>
      </c>
      <c r="I20" s="34">
        <v>17379.11759030402</v>
      </c>
      <c r="J20" s="34">
        <v>4697.307670863388</v>
      </c>
      <c r="K20" s="34">
        <v>4854.3976708633882</v>
      </c>
      <c r="L20" s="35">
        <f>IF(ISERROR(K20/$H20*100),"- ",(K20/$H20*100))</f>
        <v>5.4892337763963326</v>
      </c>
      <c r="M20" s="35">
        <f>IF(ISERROR(I20/$H20*100),"- ",(I20/$H20*100))</f>
        <v>19.651879748799661</v>
      </c>
      <c r="N20" s="35">
        <v>2.7075845248030586</v>
      </c>
      <c r="O20" s="35">
        <v>2.7981330864056102</v>
      </c>
      <c r="P20" s="42">
        <f>IF(AND(O20&lt;0,O19&lt;0),"NA",IF(AND(O20&gt;0,O19&lt;0),"LP",IF(AND(O20&lt;0,O19&gt;0),"PL",((O20/O19-1)*100))))</f>
        <v>120.95976580654018</v>
      </c>
      <c r="Q20" s="34">
        <v>8.1119926231878541</v>
      </c>
      <c r="R20" s="37">
        <v>6.5627351240006178</v>
      </c>
      <c r="S20" s="34">
        <v>0</v>
      </c>
      <c r="T20" s="38">
        <f>IF(O20&lt;0,"- ",IF(ISERROR(($E19-S20)/O20),"- ",(($E19-S20)/O20)))</f>
        <v>173.31198517900049</v>
      </c>
      <c r="U20" s="34">
        <v>-34824.257723314171</v>
      </c>
      <c r="V20" s="34">
        <v>1848.31</v>
      </c>
      <c r="W20" s="34">
        <v>838544.29758119991</v>
      </c>
      <c r="X20" s="38">
        <f>IF(I20&lt;0,"- ",IF(ISERROR((U20+V20+W20)/I20),"- ",(U20+V20+W20)/I20))</f>
        <v>46.352661213784536</v>
      </c>
      <c r="Y20" s="39">
        <f>IF(ISERROR(W20/H20),"- ",(W20/H20))</f>
        <v>9.4820531678209008</v>
      </c>
      <c r="Z20" s="34">
        <v>50.186912152444165</v>
      </c>
      <c r="AA20" s="40">
        <f>IF(Z20&lt;0,"- ",IF(ISERROR(($E19/Z20)),"- ",(($E19/Z20))))</f>
        <v>9.6628778141789375</v>
      </c>
      <c r="AB20" s="34">
        <v>0</v>
      </c>
      <c r="AC20" s="41">
        <f>IF(ISERROR(AB20/$E19*100),"- ",(AB20/$E19*100))</f>
        <v>0</v>
      </c>
      <c r="AD20" s="42">
        <v>0</v>
      </c>
      <c r="AE20" s="34">
        <v>1734.870187</v>
      </c>
      <c r="AF20" s="43">
        <v>-0.45962039309597214</v>
      </c>
      <c r="AG20" s="44">
        <v>3.7238732052997614</v>
      </c>
    </row>
    <row r="21" spans="1:33" s="45" customFormat="1" ht="10.5" x14ac:dyDescent="0.15">
      <c r="A21" s="110"/>
      <c r="B21" s="29">
        <v>27</v>
      </c>
      <c r="C21" s="47"/>
      <c r="D21" s="49" t="s">
        <v>855</v>
      </c>
      <c r="E21" s="50"/>
      <c r="F21" s="51"/>
      <c r="G21" s="33" t="s">
        <v>407</v>
      </c>
      <c r="H21" s="34">
        <v>109942.24530958761</v>
      </c>
      <c r="I21" s="34">
        <v>22975.805404754719</v>
      </c>
      <c r="J21" s="34">
        <v>8351.5587744598961</v>
      </c>
      <c r="K21" s="34">
        <v>8351.5587744598961</v>
      </c>
      <c r="L21" s="35">
        <f>IF(ISERROR(K21/$H21*100),"- ",(K21/$H21*100))</f>
        <v>7.5963145476451279</v>
      </c>
      <c r="M21" s="35">
        <f>IF(ISERROR(I21/$H21*100),"- ",(I21/$H21*100))</f>
        <v>20.89806819940496</v>
      </c>
      <c r="N21" s="35">
        <v>4.8139387240850064</v>
      </c>
      <c r="O21" s="35">
        <v>4.8139387240850064</v>
      </c>
      <c r="P21" s="42">
        <f>IF(AND(O21&lt;0,O20&lt;0),"NA",IF(AND(O21&gt;0,O20&lt;0),"LP",IF(AND(O21&lt;0,O20&gt;0),"PL",((O21/O20-1)*100))))</f>
        <v>72.041092236568133</v>
      </c>
      <c r="Q21" s="34">
        <v>10.553482168252739</v>
      </c>
      <c r="R21" s="37">
        <v>9.1530394514788487</v>
      </c>
      <c r="S21" s="34">
        <v>0</v>
      </c>
      <c r="T21" s="39">
        <f>IF(O21&lt;0,"- ",IF(ISERROR(($E19-S21)/O21),"- ",(($E19-S21)/O21)))</f>
        <v>100.73871476047408</v>
      </c>
      <c r="U21" s="34">
        <v>-39445.392276713304</v>
      </c>
      <c r="V21" s="34">
        <v>1948.31</v>
      </c>
      <c r="W21" s="34">
        <v>838544.29758119991</v>
      </c>
      <c r="X21" s="39">
        <f>IF(I21&lt;0,"- ",IF(ISERROR((U21+V21+W21)/I21),"- ",(U21+V21+W21)/I21))</f>
        <v>34.864815452289399</v>
      </c>
      <c r="Y21" s="39">
        <f>IF(ISERROR(W21/H21),"- ",(W21/H21))</f>
        <v>7.6271345488709414</v>
      </c>
      <c r="Z21" s="34">
        <v>55.000850876529171</v>
      </c>
      <c r="AA21" s="40">
        <f>IF(Z21&lt;0,"- ",IF(ISERROR(($E19/Z21)),"- ",(($E19/Z21))))</f>
        <v>8.8171363219208931</v>
      </c>
      <c r="AB21" s="34">
        <v>0</v>
      </c>
      <c r="AC21" s="41">
        <f>IF(ISERROR(AB21/$E19*100),"- ",(AB21/$E19*100))</f>
        <v>0</v>
      </c>
      <c r="AD21" s="42">
        <v>0</v>
      </c>
      <c r="AE21" s="34">
        <v>1734.870187</v>
      </c>
      <c r="AF21" s="43">
        <v>-0.42349797703873487</v>
      </c>
      <c r="AG21" s="44">
        <v>4.9364391796449345</v>
      </c>
    </row>
    <row r="22" spans="1:33" s="45" customFormat="1" ht="10.5" x14ac:dyDescent="0.15">
      <c r="A22" s="110"/>
      <c r="B22" s="29">
        <v>28</v>
      </c>
      <c r="D22" s="47" t="s">
        <v>1121</v>
      </c>
      <c r="E22" s="50"/>
      <c r="F22" s="52"/>
      <c r="G22" s="33" t="s">
        <v>458</v>
      </c>
      <c r="H22" s="34">
        <v>132851.59098698231</v>
      </c>
      <c r="I22" s="34">
        <v>29438.336475266486</v>
      </c>
      <c r="J22" s="34">
        <v>11945.774451926678</v>
      </c>
      <c r="K22" s="34">
        <v>11945.774451926678</v>
      </c>
      <c r="L22" s="35">
        <f>IF(ISERROR(K22/$H22*100),"- ",(K22/$H22*100))</f>
        <v>8.9918188884145209</v>
      </c>
      <c r="M22" s="35">
        <f>IF(ISERROR(I22/$H22*100),"- ",(I22/$H22*100))</f>
        <v>22.158813648043591</v>
      </c>
      <c r="N22" s="35">
        <v>6.8856877831209617</v>
      </c>
      <c r="O22" s="35">
        <v>6.8856877831209617</v>
      </c>
      <c r="P22" s="42">
        <f>IF(AND(O22&lt;0,O21&lt;0),"NA",IF(AND(O22&gt;0,O21&lt;0),"LP",IF(AND(O22&lt;0,O21&gt;0),"PL",((O22/O21-1)*100))))</f>
        <v>43.036465102279344</v>
      </c>
      <c r="Q22" s="34">
        <v>12.939331166774902</v>
      </c>
      <c r="R22" s="37">
        <v>11.781746192543183</v>
      </c>
      <c r="S22" s="34">
        <v>0</v>
      </c>
      <c r="T22" s="39">
        <f>IF(O22&lt;0,"- ",IF(ISERROR(($E19-S22)/O22),"- ",(($E19-S22)/O22)))</f>
        <v>70.428694311230402</v>
      </c>
      <c r="U22" s="34">
        <v>-48599.904783845916</v>
      </c>
      <c r="V22" s="34">
        <v>2048.31</v>
      </c>
      <c r="W22" s="34">
        <v>838544.29758119991</v>
      </c>
      <c r="X22" s="39">
        <f>IF(I22&lt;0,"- ",IF(ISERROR((U22+V22+W22)/I22),"- ",(U22+V22+W22)/I22))</f>
        <v>26.903446241358466</v>
      </c>
      <c r="Y22" s="39">
        <f>IF(ISERROR(W22/H22),"- ",(W22/H22))</f>
        <v>6.3118875080943981</v>
      </c>
      <c r="Z22" s="34">
        <v>61.886538659650128</v>
      </c>
      <c r="AA22" s="40">
        <f>IF(Z22&lt;0,"- ",IF(ISERROR(($E19/Z22)),"- ",(($E19/Z22))))</f>
        <v>7.8361144524016852</v>
      </c>
      <c r="AB22" s="34">
        <v>0</v>
      </c>
      <c r="AC22" s="41">
        <f>IF(ISERROR(AB22/$E19*100),"- ",(AB22/$E19*100))</f>
        <v>0</v>
      </c>
      <c r="AD22" s="42">
        <v>0</v>
      </c>
      <c r="AE22" s="34">
        <v>1734.870187</v>
      </c>
      <c r="AF22" s="43">
        <v>-0.47006145590041548</v>
      </c>
      <c r="AG22" s="44">
        <v>6.1087132859738382</v>
      </c>
    </row>
    <row r="23" spans="1:33" s="45" customFormat="1" ht="10.5" x14ac:dyDescent="0.15">
      <c r="A23" s="11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f>A19+1</f>
        <v>4</v>
      </c>
      <c r="B24" s="29">
        <v>25</v>
      </c>
      <c r="C24" s="30" t="str">
        <f>VLOOKUP($A24,'All cos summary'!$A$113:$B$128,2,FALSE)</f>
        <v>NYKAA IB Equity</v>
      </c>
      <c r="D24" s="63" t="s">
        <v>1135</v>
      </c>
      <c r="E24" s="64">
        <v>245.98</v>
      </c>
      <c r="F24" s="65">
        <v>7559.6701017429277</v>
      </c>
      <c r="G24" s="33" t="s">
        <v>518</v>
      </c>
      <c r="H24" s="78">
        <v>78847</v>
      </c>
      <c r="I24" s="78">
        <v>4739.0999999999876</v>
      </c>
      <c r="J24" s="78">
        <v>676.09999999998774</v>
      </c>
      <c r="K24" s="78">
        <v>676.09999999998774</v>
      </c>
      <c r="L24" s="79">
        <f>IF(ISERROR(K24/$H24*100),"- ",(K24/$H24*100))</f>
        <v>0.85748348066506996</v>
      </c>
      <c r="M24" s="79">
        <f>IF(ISERROR(I24/$H24*100),"- ",(I24/$H24*100))</f>
        <v>6.0105013507171963</v>
      </c>
      <c r="N24" s="79">
        <v>0.23645647536109807</v>
      </c>
      <c r="O24" s="79">
        <v>0.23645647536109807</v>
      </c>
      <c r="P24" s="80" t="s">
        <v>50</v>
      </c>
      <c r="Q24" s="78">
        <v>9.1178126881177057</v>
      </c>
      <c r="R24" s="81">
        <v>5.2747990060502028</v>
      </c>
      <c r="S24" s="78">
        <v>0</v>
      </c>
      <c r="T24" s="82">
        <f>IF(O24&lt;0,"- ",IF(ISERROR(($E24-S24)/O24),"- ",(($E24-S24)/O24)))</f>
        <v>1040.2760153823588</v>
      </c>
      <c r="U24" s="78">
        <v>7442.1</v>
      </c>
      <c r="V24" s="78">
        <v>413.8</v>
      </c>
      <c r="W24" s="78">
        <v>704296.66502887988</v>
      </c>
      <c r="X24" s="82">
        <f>IF(I24&lt;0,"- ",IF(ISERROR((U24+V24+W24)/I24),"- ",(U24+V24+W24)/I24))</f>
        <v>150.27168977841399</v>
      </c>
      <c r="Y24" s="70">
        <f>IF(ISERROR(W24/H24),"- ",(W24/H24))</f>
        <v>8.9324472082499007</v>
      </c>
      <c r="Z24" s="78">
        <v>4.5510439618088334</v>
      </c>
      <c r="AA24" s="71">
        <f>IF(Z24&lt;0,"- ",IF(ISERROR(($E24/Z24)),"- ",(($E24/Z24))))</f>
        <v>54.049137310955373</v>
      </c>
      <c r="AB24" s="78">
        <v>0</v>
      </c>
      <c r="AC24" s="72">
        <f>IF(ISERROR(AB24/$E24*100),"- ",(AB24/$E24*100))</f>
        <v>0</v>
      </c>
      <c r="AD24" s="80">
        <v>0</v>
      </c>
      <c r="AE24" s="78">
        <v>2859.3</v>
      </c>
      <c r="AF24" s="74">
        <v>0.5672980904829058</v>
      </c>
      <c r="AG24" s="75">
        <v>1.9335631755497462</v>
      </c>
    </row>
    <row r="25" spans="1:33" s="45" customFormat="1" ht="10.5" x14ac:dyDescent="0.15">
      <c r="A25" s="110"/>
      <c r="B25" s="29">
        <v>26</v>
      </c>
      <c r="C25" s="47"/>
      <c r="D25" s="47" t="s">
        <v>916</v>
      </c>
      <c r="E25" s="48"/>
      <c r="F25" s="32"/>
      <c r="G25" s="33" t="s">
        <v>311</v>
      </c>
      <c r="H25" s="34">
        <v>98566.600244686095</v>
      </c>
      <c r="I25" s="34">
        <v>7272.1152444109393</v>
      </c>
      <c r="J25" s="34">
        <v>1631.0621094542939</v>
      </c>
      <c r="K25" s="34">
        <v>1751.0741094542939</v>
      </c>
      <c r="L25" s="35">
        <f>IF(ISERROR(K25/$H25*100),"- ",(K25/$H25*100))</f>
        <v>1.7765390153534262</v>
      </c>
      <c r="M25" s="35">
        <f>IF(ISERROR(I25/$H25*100),"- ",(I25/$H25*100))</f>
        <v>7.3778696093385774</v>
      </c>
      <c r="N25" s="35">
        <v>0.57004232672361999</v>
      </c>
      <c r="O25" s="35">
        <v>0.61198549940736513</v>
      </c>
      <c r="P25" s="42">
        <f>IF(AND(O25&lt;0,O24&lt;0),"NA",IF(AND(O25&gt;0,O24&lt;0),"LP",IF(AND(O25&lt;0,O24&gt;0),"PL",((O25/O24-1)*100))))</f>
        <v>158.81528449275416</v>
      </c>
      <c r="Q25" s="34">
        <v>14.986361293445</v>
      </c>
      <c r="R25" s="37">
        <v>12.662030451977222</v>
      </c>
      <c r="S25" s="34">
        <v>0</v>
      </c>
      <c r="T25" s="38">
        <f>IF(O25&lt;0,"- ",IF(ISERROR(($E24-S25)/O25),"- ",(($E24-S25)/O25)))</f>
        <v>401.9376279964186</v>
      </c>
      <c r="U25" s="34">
        <v>7433.3496045214533</v>
      </c>
      <c r="V25" s="34">
        <v>513.79999999999995</v>
      </c>
      <c r="W25" s="34">
        <v>704296.66502887988</v>
      </c>
      <c r="X25" s="38">
        <f>IF(I25&lt;0,"- ",IF(ISERROR((U25+V25+W25)/I25),"- ",(U25+V25+W25)/I25))</f>
        <v>97.941766693095772</v>
      </c>
      <c r="Y25" s="39">
        <f>IF(ISERROR(W25/H25),"- ",(W25/H25))</f>
        <v>7.1453886334772898</v>
      </c>
      <c r="Z25" s="34">
        <v>5.1186041692427535</v>
      </c>
      <c r="AA25" s="40">
        <f>IF(Z25&lt;0,"- ",IF(ISERROR(($E24/Z25)),"- ",(($E24/Z25))))</f>
        <v>48.056069949317894</v>
      </c>
      <c r="AB25" s="34">
        <v>0</v>
      </c>
      <c r="AC25" s="41">
        <f>IF(ISERROR(AB25/$E24*100),"- ",(AB25/$E24*100))</f>
        <v>0</v>
      </c>
      <c r="AD25" s="42">
        <v>0</v>
      </c>
      <c r="AE25" s="34">
        <v>2861.3</v>
      </c>
      <c r="AF25" s="43">
        <v>0.52006446845409937</v>
      </c>
      <c r="AG25" s="44">
        <v>3.3556261348149237</v>
      </c>
    </row>
    <row r="26" spans="1:33" s="45" customFormat="1" ht="10.5" x14ac:dyDescent="0.15">
      <c r="A26" s="110"/>
      <c r="B26" s="29">
        <v>27</v>
      </c>
      <c r="C26" s="47"/>
      <c r="D26" s="49" t="s">
        <v>837</v>
      </c>
      <c r="E26" s="50"/>
      <c r="F26" s="51"/>
      <c r="G26" s="33" t="s">
        <v>407</v>
      </c>
      <c r="H26" s="34">
        <v>123624.90701295846</v>
      </c>
      <c r="I26" s="34">
        <v>10572.85277149616</v>
      </c>
      <c r="J26" s="34">
        <v>3713.4972113478384</v>
      </c>
      <c r="K26" s="34">
        <v>3713.4972113478384</v>
      </c>
      <c r="L26" s="35">
        <f>IF(ISERROR(K26/$H26*100),"- ",(K26/$H26*100))</f>
        <v>3.0038422685798962</v>
      </c>
      <c r="M26" s="35">
        <f>IF(ISERROR(I26/$H26*100),"- ",(I26/$H26*100))</f>
        <v>8.5523645897569054</v>
      </c>
      <c r="N26" s="35">
        <v>1.2978356730674303</v>
      </c>
      <c r="O26" s="35">
        <v>1.2978356730674303</v>
      </c>
      <c r="P26" s="42">
        <f>IF(AND(O26&lt;0,O25&lt;0),"NA",IF(AND(O26&gt;0,O25&lt;0),"LP",IF(AND(O26&lt;0,O25&gt;0),"PL",((O26/O25-1)*100))))</f>
        <v>112.06967719402323</v>
      </c>
      <c r="Q26" s="34">
        <v>21.780878131781147</v>
      </c>
      <c r="R26" s="37">
        <v>22.502483246142472</v>
      </c>
      <c r="S26" s="34">
        <v>0</v>
      </c>
      <c r="T26" s="39">
        <f>IF(O26&lt;0,"- ",IF(ISERROR(($E24-S26)/O26),"- ",(($E24-S26)/O26)))</f>
        <v>189.5309283791122</v>
      </c>
      <c r="U26" s="34">
        <v>7178.9164031707687</v>
      </c>
      <c r="V26" s="34">
        <v>613.79999999999995</v>
      </c>
      <c r="W26" s="34">
        <v>704296.66502887988</v>
      </c>
      <c r="X26" s="39">
        <f>IF(I26&lt;0,"- ",IF(ISERROR((U26+V26+W26)/I26),"- ",(U26+V26+W26)/I26))</f>
        <v>67.350732751316187</v>
      </c>
      <c r="Y26" s="39">
        <f>IF(ISERROR(W26/H26),"- ",(W26/H26))</f>
        <v>5.6970450538341355</v>
      </c>
      <c r="Z26" s="34">
        <v>6.4164398423101838</v>
      </c>
      <c r="AA26" s="40">
        <f>IF(Z26&lt;0,"- ",IF(ISERROR(($E24/Z26)),"- ",(($E24/Z26))))</f>
        <v>38.33590059989357</v>
      </c>
      <c r="AB26" s="34">
        <v>0</v>
      </c>
      <c r="AC26" s="41">
        <f>IF(ISERROR(AB26/$E24*100),"- ",(AB26/$E24*100))</f>
        <v>0</v>
      </c>
      <c r="AD26" s="42">
        <v>0</v>
      </c>
      <c r="AE26" s="34">
        <v>2861.3</v>
      </c>
      <c r="AF26" s="43">
        <v>0.42064594149296719</v>
      </c>
      <c r="AG26" s="44">
        <v>5.4800864421558906</v>
      </c>
    </row>
    <row r="27" spans="1:33" s="45" customFormat="1" ht="10.5" x14ac:dyDescent="0.15">
      <c r="A27" s="110"/>
      <c r="B27" s="29">
        <v>28</v>
      </c>
      <c r="D27" s="47" t="s">
        <v>1122</v>
      </c>
      <c r="E27" s="50"/>
      <c r="F27" s="52"/>
      <c r="G27" s="33" t="s">
        <v>458</v>
      </c>
      <c r="H27" s="34">
        <v>152588.37710869228</v>
      </c>
      <c r="I27" s="34">
        <v>14550.014025232987</v>
      </c>
      <c r="J27" s="34">
        <v>6418.2171324646952</v>
      </c>
      <c r="K27" s="34">
        <v>6418.2171324646952</v>
      </c>
      <c r="L27" s="35">
        <f>IF(ISERROR(K27/$H27*100),"- ",(K27/$H27*100))</f>
        <v>4.2062293695494573</v>
      </c>
      <c r="M27" s="35">
        <f>IF(ISERROR(I27/$H27*100),"- ",(I27/$H27*100))</f>
        <v>9.535466790415283</v>
      </c>
      <c r="N27" s="35">
        <v>2.2431122680126849</v>
      </c>
      <c r="O27" s="35">
        <v>2.2431122680126849</v>
      </c>
      <c r="P27" s="42">
        <f>IF(AND(O27&lt;0,O26&lt;0),"NA",IF(AND(O27&gt;0,O26&lt;0),"LP",IF(AND(O27&lt;0,O26&gt;0),"PL",((O27/O26-1)*100))))</f>
        <v>72.834844546312752</v>
      </c>
      <c r="Q27" s="34">
        <v>27.832909305915539</v>
      </c>
      <c r="R27" s="37">
        <v>29.757408667506226</v>
      </c>
      <c r="S27" s="34">
        <v>0</v>
      </c>
      <c r="T27" s="39">
        <f>IF(O27&lt;0,"- ",IF(ISERROR(($E24-S27)/O27),"- ",(($E24-S27)/O27)))</f>
        <v>109.66013761670932</v>
      </c>
      <c r="U27" s="34">
        <v>4549.4817563285824</v>
      </c>
      <c r="V27" s="34">
        <v>713.8</v>
      </c>
      <c r="W27" s="34">
        <v>704296.66502887988</v>
      </c>
      <c r="X27" s="39">
        <f>IF(I27&lt;0,"- ",IF(ISERROR((U27+V27+W27)/I27),"- ",(U27+V27+W27)/I27))</f>
        <v>48.766959643796376</v>
      </c>
      <c r="Y27" s="39">
        <f>IF(ISERROR(W27/H27),"- ",(W27/H27))</f>
        <v>4.6156639081834712</v>
      </c>
      <c r="Z27" s="34">
        <v>8.6595521103228688</v>
      </c>
      <c r="AA27" s="40">
        <f>IF(Z27&lt;0,"- ",IF(ISERROR(($E24/Z27)),"- ",(($E24/Z27))))</f>
        <v>28.405626164749609</v>
      </c>
      <c r="AB27" s="34">
        <v>0</v>
      </c>
      <c r="AC27" s="41">
        <f>IF(ISERROR(AB27/$E24*100),"- ",(AB27/$E24*100))</f>
        <v>0</v>
      </c>
      <c r="AD27" s="42">
        <v>0</v>
      </c>
      <c r="AE27" s="34">
        <v>2861.3</v>
      </c>
      <c r="AF27" s="43">
        <v>0.204634173150719</v>
      </c>
      <c r="AG27" s="44">
        <v>8.2801490736804784</v>
      </c>
    </row>
    <row r="28" spans="1:33" s="45" customFormat="1" ht="10.5" x14ac:dyDescent="0.15">
      <c r="A28" s="110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09">
        <f>A24+1</f>
        <v>5</v>
      </c>
      <c r="B29" s="29">
        <v>25</v>
      </c>
      <c r="C29" s="30" t="str">
        <f>VLOOKUP($A29,'All cos summary'!$A$113:$B$128,2,FALSE)</f>
        <v>VMM IB Equity</v>
      </c>
      <c r="D29" s="63" t="s">
        <v>617</v>
      </c>
      <c r="E29" s="64">
        <v>107.88</v>
      </c>
      <c r="F29" s="65">
        <v>5411.2161102482687</v>
      </c>
      <c r="G29" s="33" t="s">
        <v>518</v>
      </c>
      <c r="H29" s="78">
        <v>107005.98</v>
      </c>
      <c r="I29" s="78">
        <v>15301.800000000003</v>
      </c>
      <c r="J29" s="78">
        <v>6319.6700000000037</v>
      </c>
      <c r="K29" s="78">
        <v>6319.6700000000037</v>
      </c>
      <c r="L29" s="79">
        <f>IF(ISERROR(K29/$H29*100),"- ",(K29/$H29*100))</f>
        <v>5.905903576603853</v>
      </c>
      <c r="M29" s="79">
        <f>IF(ISERROR(I29/$H29*100),"- ",(I29/$H29*100))</f>
        <v>14.299948470169616</v>
      </c>
      <c r="N29" s="79">
        <v>1.3746098905735997</v>
      </c>
      <c r="O29" s="79">
        <v>1.3746098905735997</v>
      </c>
      <c r="P29" s="80" t="s">
        <v>50</v>
      </c>
      <c r="Q29" s="78">
        <v>16.609615588069147</v>
      </c>
      <c r="R29" s="81">
        <v>10.512508209167256</v>
      </c>
      <c r="S29" s="78">
        <v>0</v>
      </c>
      <c r="T29" s="82">
        <f>IF(O29&lt;0,"- ",IF(ISERROR(($E29-S29)/O29),"- ",(($E29-S29)/O29)))</f>
        <v>78.480447972758029</v>
      </c>
      <c r="U29" s="78">
        <v>-8509.43</v>
      </c>
      <c r="V29" s="78">
        <v>0</v>
      </c>
      <c r="W29" s="78">
        <v>504135.94891128002</v>
      </c>
      <c r="X29" s="82">
        <f>IF(I29&lt;0,"- ",IF(ISERROR((U29+V29+W29)/I29),"- ",(U29+V29+W29)/I29))</f>
        <v>32.390079527328808</v>
      </c>
      <c r="Y29" s="70">
        <f>IF(ISERROR(W29/H29),"- ",(W29/H29))</f>
        <v>4.7112876206664343</v>
      </c>
      <c r="Z29" s="78">
        <v>13.923659054584434</v>
      </c>
      <c r="AA29" s="71">
        <f>IF(Z29&lt;0,"- ",IF(ISERROR(($E29/Z29)),"- ",(($E29/Z29))))</f>
        <v>7.7479633462067552</v>
      </c>
      <c r="AB29" s="78">
        <v>0</v>
      </c>
      <c r="AC29" s="72">
        <f>IF(ISERROR(AB29/$E29*100),"- ",(AB29/$E29*100))</f>
        <v>0</v>
      </c>
      <c r="AD29" s="80">
        <v>0</v>
      </c>
      <c r="AE29" s="78">
        <v>45974.28</v>
      </c>
      <c r="AF29" s="74">
        <v>-0.14155082896786397</v>
      </c>
      <c r="AG29" s="75">
        <v>6.2996327225446729</v>
      </c>
    </row>
    <row r="30" spans="1:33" s="45" customFormat="1" ht="10.5" x14ac:dyDescent="0.15">
      <c r="A30" s="110"/>
      <c r="B30" s="29">
        <v>26</v>
      </c>
      <c r="C30" s="47"/>
      <c r="D30" s="47" t="s">
        <v>917</v>
      </c>
      <c r="E30" s="48"/>
      <c r="F30" s="32"/>
      <c r="G30" s="33" t="s">
        <v>311</v>
      </c>
      <c r="H30" s="34">
        <v>128222.99824935693</v>
      </c>
      <c r="I30" s="34">
        <v>18782.072784104763</v>
      </c>
      <c r="J30" s="34">
        <v>8233.9141751233019</v>
      </c>
      <c r="K30" s="34">
        <v>8233.9141751233019</v>
      </c>
      <c r="L30" s="35">
        <f>IF(ISERROR(K30/$H30*100),"- ",(K30/$H30*100))</f>
        <v>6.4215579791003661</v>
      </c>
      <c r="M30" s="35">
        <f>IF(ISERROR(I30/$H30*100),"- ",(I30/$H30*100))</f>
        <v>14.647975043898928</v>
      </c>
      <c r="N30" s="35">
        <v>1.762747657521428</v>
      </c>
      <c r="O30" s="35">
        <v>1.762747657521428</v>
      </c>
      <c r="P30" s="42">
        <f>IF(AND(O30&lt;0,O29&lt;0),"NA",IF(AND(O30&gt;0,O29&lt;0),"LP",IF(AND(O30&lt;0,O29&gt;0),"PL",((O30/O29-1)*100))))</f>
        <v>28.236212296265784</v>
      </c>
      <c r="Q30" s="34">
        <v>18.65409657066861</v>
      </c>
      <c r="R30" s="37">
        <v>12.020632555809238</v>
      </c>
      <c r="S30" s="34">
        <v>0</v>
      </c>
      <c r="T30" s="38">
        <f>IF(O30&lt;0,"- ",IF(ISERROR(($E29-S30)/O30),"- ",(($E29-S30)/O30)))</f>
        <v>61.19991113855081</v>
      </c>
      <c r="U30" s="34">
        <v>-15559.096756313791</v>
      </c>
      <c r="V30" s="34">
        <v>0</v>
      </c>
      <c r="W30" s="34">
        <v>504135.94891128002</v>
      </c>
      <c r="X30" s="38">
        <f>IF(I30&lt;0,"- ",IF(ISERROR((U30+V30+W30)/I30),"- ",(U30+V30+W30)/I30))</f>
        <v>26.012935727117828</v>
      </c>
      <c r="Y30" s="39">
        <f>IF(ISERROR(W30/H30),"- ",(W30/H30))</f>
        <v>3.9317123744905755</v>
      </c>
      <c r="Z30" s="34">
        <v>15.624549712212136</v>
      </c>
      <c r="AA30" s="40">
        <f>IF(Z30&lt;0,"- ",IF(ISERROR(($E29/Z30)),"- ",(($E29/Z30))))</f>
        <v>6.9045189773168998</v>
      </c>
      <c r="AB30" s="34">
        <v>0</v>
      </c>
      <c r="AC30" s="41">
        <f>IF(ISERROR(AB30/$E29*100),"- ",(AB30/$E29*100))</f>
        <v>0</v>
      </c>
      <c r="AD30" s="42">
        <v>0</v>
      </c>
      <c r="AE30" s="34">
        <v>46710.68</v>
      </c>
      <c r="AF30" s="43">
        <v>-0.22714614341378014</v>
      </c>
      <c r="AG30" s="44">
        <v>6.9785582818328251</v>
      </c>
    </row>
    <row r="31" spans="1:33" s="45" customFormat="1" ht="10.5" x14ac:dyDescent="0.15">
      <c r="A31" s="110"/>
      <c r="B31" s="29">
        <v>27</v>
      </c>
      <c r="C31" s="47"/>
      <c r="D31" s="49" t="s">
        <v>918</v>
      </c>
      <c r="E31" s="50"/>
      <c r="F31" s="51"/>
      <c r="G31" s="33" t="s">
        <v>407</v>
      </c>
      <c r="H31" s="34">
        <v>153261.94786021556</v>
      </c>
      <c r="I31" s="34">
        <v>22909.215688795855</v>
      </c>
      <c r="J31" s="34">
        <v>10584.137782380312</v>
      </c>
      <c r="K31" s="34">
        <v>10584.137782380312</v>
      </c>
      <c r="L31" s="35">
        <f>IF(ISERROR(K31/$H31*100),"- ",(K31/$H31*100))</f>
        <v>6.9059136531617789</v>
      </c>
      <c r="M31" s="35">
        <f>IF(ISERROR(I31/$H31*100),"- ",(I31/$H31*100))</f>
        <v>14.947751877517886</v>
      </c>
      <c r="N31" s="35">
        <v>2.2658924645028313</v>
      </c>
      <c r="O31" s="35">
        <v>2.2658924645028313</v>
      </c>
      <c r="P31" s="42">
        <f>IF(AND(O31&lt;0,O30&lt;0),"NA",IF(AND(O31&gt;0,O30&lt;0),"LP",IF(AND(O31&lt;0,O30&gt;0),"PL",((O31/O30-1)*100))))</f>
        <v>28.543212344350376</v>
      </c>
      <c r="Q31" s="34">
        <v>20.727861198502808</v>
      </c>
      <c r="R31" s="37">
        <v>13.521665003006916</v>
      </c>
      <c r="S31" s="34">
        <v>0</v>
      </c>
      <c r="T31" s="39">
        <f>IF(O31&lt;0,"- ",IF(ISERROR(($E29-S31)/O31),"- ",(($E29-S31)/O31)))</f>
        <v>47.610379437697802</v>
      </c>
      <c r="U31" s="34">
        <v>-24546.846287564076</v>
      </c>
      <c r="V31" s="34">
        <v>0</v>
      </c>
      <c r="W31" s="34">
        <v>504135.94891128002</v>
      </c>
      <c r="X31" s="39">
        <f>IF(I31&lt;0,"- ",IF(ISERROR((U31+V31+W31)/I31),"- ",(U31+V31+W31)/I31))</f>
        <v>20.934330932082812</v>
      </c>
      <c r="Y31" s="39">
        <f>IF(ISERROR(W31/H31),"- ",(W31/H31))</f>
        <v>3.2893745378408177</v>
      </c>
      <c r="Z31" s="34">
        <v>17.89044217671497</v>
      </c>
      <c r="AA31" s="40">
        <f>IF(Z31&lt;0,"- ",IF(ISERROR(($E29/Z31)),"- ",(($E29/Z31))))</f>
        <v>6.0300354197175494</v>
      </c>
      <c r="AB31" s="34">
        <v>0</v>
      </c>
      <c r="AC31" s="41">
        <f>IF(ISERROR(AB31/$E29*100),"- ",(AB31/$E29*100))</f>
        <v>0</v>
      </c>
      <c r="AD31" s="42">
        <v>0</v>
      </c>
      <c r="AE31" s="34">
        <v>46710.68</v>
      </c>
      <c r="AF31" s="43">
        <v>-0.31359591041349788</v>
      </c>
      <c r="AG31" s="44">
        <v>7.4443323141054831</v>
      </c>
    </row>
    <row r="32" spans="1:33" s="45" customFormat="1" ht="10.5" x14ac:dyDescent="0.15">
      <c r="A32" s="110"/>
      <c r="B32" s="29">
        <v>28</v>
      </c>
      <c r="D32" s="47" t="s">
        <v>1121</v>
      </c>
      <c r="E32" s="50"/>
      <c r="F32" s="52"/>
      <c r="G32" s="33" t="s">
        <v>458</v>
      </c>
      <c r="H32" s="34">
        <v>181197.70873485063</v>
      </c>
      <c r="I32" s="34">
        <v>27514.569627506455</v>
      </c>
      <c r="J32" s="34">
        <v>13411.845564656178</v>
      </c>
      <c r="K32" s="34">
        <v>13411.845564656178</v>
      </c>
      <c r="L32" s="35">
        <f>IF(ISERROR(K32/$H32*100),"- ",(K32/$H32*100))</f>
        <v>7.4017743702719425</v>
      </c>
      <c r="M32" s="35">
        <f>IF(ISERROR(I32/$H32*100),"- ",(I32/$H32*100))</f>
        <v>15.184833086255493</v>
      </c>
      <c r="N32" s="35">
        <v>2.8712588993900705</v>
      </c>
      <c r="O32" s="35">
        <v>2.8712588993900705</v>
      </c>
      <c r="P32" s="42">
        <f>IF(AND(O32&lt;0,O31&lt;0),"NA",IF(AND(O32&gt;0,O31&lt;0),"LP",IF(AND(O32&lt;0,O31&gt;0),"PL",((O32/O31-1)*100))))</f>
        <v>26.716467986492255</v>
      </c>
      <c r="Q32" s="34">
        <v>22.486889524127708</v>
      </c>
      <c r="R32" s="37">
        <v>14.856919475897817</v>
      </c>
      <c r="S32" s="34">
        <v>0</v>
      </c>
      <c r="T32" s="39">
        <f>IF(O32&lt;0,"- ",IF(ISERROR(($E29-S32)/O32),"- ",(($E29-S32)/O32)))</f>
        <v>37.572369396196386</v>
      </c>
      <c r="U32" s="34">
        <v>-36420.818363558552</v>
      </c>
      <c r="V32" s="34">
        <v>0</v>
      </c>
      <c r="W32" s="34">
        <v>504135.94891128002</v>
      </c>
      <c r="X32" s="39">
        <f>IF(I32&lt;0,"- ",IF(ISERROR((U32+V32+W32)/I32),"- ",(U32+V32+W32)/I32))</f>
        <v>16.998816877009926</v>
      </c>
      <c r="Y32" s="39">
        <f>IF(ISERROR(W32/H32),"- ",(W32/H32))</f>
        <v>2.7822424048914982</v>
      </c>
      <c r="Z32" s="34">
        <v>20.761701076105044</v>
      </c>
      <c r="AA32" s="40">
        <f>IF(Z32&lt;0,"- ",IF(ISERROR(($E29/Z32)),"- ",(($E29/Z32))))</f>
        <v>5.1961060225532636</v>
      </c>
      <c r="AB32" s="34">
        <v>0</v>
      </c>
      <c r="AC32" s="41">
        <f>IF(ISERROR(AB32/$E29*100),"- ",(AB32/$E29*100))</f>
        <v>0</v>
      </c>
      <c r="AD32" s="42">
        <v>0</v>
      </c>
      <c r="AE32" s="34">
        <v>46710.68</v>
      </c>
      <c r="AF32" s="43">
        <v>-0.40345019115015546</v>
      </c>
      <c r="AG32" s="44">
        <v>8.0629873732266528</v>
      </c>
    </row>
    <row r="33" spans="1:33" s="45" customFormat="1" ht="10.5" x14ac:dyDescent="0.15">
      <c r="A33" s="110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109">
        <f>A29+1</f>
        <v>6</v>
      </c>
      <c r="B34" s="29">
        <v>25</v>
      </c>
      <c r="C34" s="30" t="str">
        <f>VLOOKUP($A34,'All cos summary'!$A$113:$B$128,2,FALSE)</f>
        <v>KALYANKJ IB Equity</v>
      </c>
      <c r="D34" s="63" t="s">
        <v>612</v>
      </c>
      <c r="E34" s="64">
        <v>394.35</v>
      </c>
      <c r="F34" s="65">
        <v>4371.395917248431</v>
      </c>
      <c r="G34" s="33" t="s">
        <v>518</v>
      </c>
      <c r="H34" s="78">
        <v>249820.99</v>
      </c>
      <c r="I34" s="78">
        <v>16411.800000000017</v>
      </c>
      <c r="J34" s="78">
        <v>7148.0000000000191</v>
      </c>
      <c r="K34" s="78">
        <v>8078.0000000000191</v>
      </c>
      <c r="L34" s="79">
        <f>IF(ISERROR(K34/$H34*100),"- ",(K34/$H34*100))</f>
        <v>3.2335153263142615</v>
      </c>
      <c r="M34" s="79">
        <f>IF(ISERROR(I34/$H34*100),"- ",(I34/$H34*100))</f>
        <v>6.569423970339729</v>
      </c>
      <c r="N34" s="79">
        <v>6.9394483628041099</v>
      </c>
      <c r="O34" s="79">
        <v>7.8423144760396735</v>
      </c>
      <c r="P34" s="80" t="s">
        <v>50</v>
      </c>
      <c r="Q34" s="78">
        <v>16.634273540017794</v>
      </c>
      <c r="R34" s="81">
        <v>17.965813134859847</v>
      </c>
      <c r="S34" s="78">
        <v>0</v>
      </c>
      <c r="T34" s="82">
        <f>IF(O34&lt;0,"- ",IF(ISERROR(($E34-S34)/O34),"- ",(($E34-S34)/O34)))</f>
        <v>50.284900102494312</v>
      </c>
      <c r="U34" s="78">
        <v>22622.469999999998</v>
      </c>
      <c r="V34" s="78">
        <v>0</v>
      </c>
      <c r="W34" s="78">
        <v>407261.10063045006</v>
      </c>
      <c r="X34" s="82">
        <f>IF(I34&lt;0,"- ",IF(ISERROR((U34+V34+W34)/I34),"- ",(U34+V34+W34)/I34))</f>
        <v>26.193566252967351</v>
      </c>
      <c r="Y34" s="70">
        <f>IF(ISERROR(W34/H34),"- ",(W34/H34))</f>
        <v>1.6302116993069722</v>
      </c>
      <c r="Z34" s="78">
        <v>46.634277403052252</v>
      </c>
      <c r="AA34" s="71">
        <f>IF(Z34&lt;0,"- ",IF(ISERROR(($E34/Z34)),"- ",(($E34/Z34))))</f>
        <v>8.4562262344433687</v>
      </c>
      <c r="AB34" s="78">
        <v>0</v>
      </c>
      <c r="AC34" s="72">
        <f>IF(ISERROR(AB34/$E34*100),"- ",(AB34/$E34*100))</f>
        <v>0</v>
      </c>
      <c r="AD34" s="80">
        <v>0</v>
      </c>
      <c r="AE34" s="78">
        <v>10314.35</v>
      </c>
      <c r="AF34" s="74">
        <v>0.50320547148396588</v>
      </c>
      <c r="AG34" s="75">
        <v>6.0433355983952275</v>
      </c>
    </row>
    <row r="35" spans="1:33" s="45" customFormat="1" ht="10.5" x14ac:dyDescent="0.15">
      <c r="A35" s="110"/>
      <c r="B35" s="29">
        <v>26</v>
      </c>
      <c r="C35" s="47"/>
      <c r="D35" s="47" t="s">
        <v>919</v>
      </c>
      <c r="E35" s="48"/>
      <c r="F35" s="32"/>
      <c r="G35" s="33" t="s">
        <v>311</v>
      </c>
      <c r="H35" s="34">
        <v>336425.39115000004</v>
      </c>
      <c r="I35" s="34">
        <v>22730.075493524368</v>
      </c>
      <c r="J35" s="34">
        <v>12202.519893257911</v>
      </c>
      <c r="K35" s="34">
        <v>12202.519893257911</v>
      </c>
      <c r="L35" s="35">
        <f>IF(ISERROR(K35/$H35*100),"- ",(K35/$H35*100))</f>
        <v>3.6271102640458088</v>
      </c>
      <c r="M35" s="35">
        <f>IF(ISERROR(I35/$H35*100),"- ",(I35/$H35*100))</f>
        <v>6.7563495774876996</v>
      </c>
      <c r="N35" s="35">
        <v>11.84649645989829</v>
      </c>
      <c r="O35" s="35">
        <v>11.84649645989829</v>
      </c>
      <c r="P35" s="42">
        <f>IF(AND(O35&lt;0,O34&lt;0),"NA",IF(AND(O35&gt;0,O34&lt;0),"LP",IF(AND(O35&lt;0,O34&gt;0),"PL",((O35/O34-1)*100))))</f>
        <v>51.058676569174089</v>
      </c>
      <c r="Q35" s="34">
        <v>21.450462626523812</v>
      </c>
      <c r="R35" s="37">
        <v>22.866362203471208</v>
      </c>
      <c r="S35" s="34">
        <v>0</v>
      </c>
      <c r="T35" s="38">
        <f>IF(O35&lt;0,"- ",IF(ISERROR(($E34-S35)/O35),"- ",(($E34-S35)/O35)))</f>
        <v>33.288322951424391</v>
      </c>
      <c r="U35" s="34">
        <v>25038.847095902645</v>
      </c>
      <c r="V35" s="34">
        <v>0</v>
      </c>
      <c r="W35" s="34">
        <v>407261.10063045006</v>
      </c>
      <c r="X35" s="38">
        <f>IF(I35&lt;0,"- ",IF(ISERROR((U35+V35+W35)/I35),"- ",(U35+V35+W35)/I35))</f>
        <v>19.018852262479808</v>
      </c>
      <c r="Y35" s="39">
        <f>IF(ISERROR(W35/H35),"- ",(W35/H35))</f>
        <v>1.210553993080941</v>
      </c>
      <c r="Z35" s="34">
        <v>56.980773862950542</v>
      </c>
      <c r="AA35" s="40">
        <f>IF(Z35&lt;0,"- ",IF(ISERROR(($E34/Z35)),"- ",(($E34/Z35))))</f>
        <v>6.9207554279358474</v>
      </c>
      <c r="AB35" s="34">
        <v>0</v>
      </c>
      <c r="AC35" s="41">
        <f>IF(ISERROR(AB35/$E34*100),"- ",(AB35/$E34*100))</f>
        <v>0</v>
      </c>
      <c r="AD35" s="42">
        <v>0</v>
      </c>
      <c r="AE35" s="34">
        <v>10314.35</v>
      </c>
      <c r="AF35" s="43">
        <v>0.46920419049559159</v>
      </c>
      <c r="AG35" s="44">
        <v>8.7121636733397931</v>
      </c>
    </row>
    <row r="36" spans="1:33" s="45" customFormat="1" ht="10.5" x14ac:dyDescent="0.15">
      <c r="A36" s="110"/>
      <c r="B36" s="29">
        <v>27</v>
      </c>
      <c r="C36" s="47"/>
      <c r="D36" s="49" t="s">
        <v>888</v>
      </c>
      <c r="E36" s="50"/>
      <c r="F36" s="51"/>
      <c r="G36" s="33" t="s">
        <v>407</v>
      </c>
      <c r="H36" s="34">
        <v>421995.89093400008</v>
      </c>
      <c r="I36" s="34">
        <v>28894.693305685512</v>
      </c>
      <c r="J36" s="34">
        <v>15913.804171245956</v>
      </c>
      <c r="K36" s="34">
        <v>15913.804171245956</v>
      </c>
      <c r="L36" s="35">
        <f>IF(ISERROR(K36/$H36*100),"- ",(K36/$H36*100))</f>
        <v>3.7710803619495117</v>
      </c>
      <c r="M36" s="35">
        <f>IF(ISERROR(I36/$H36*100),"- ",(I36/$H36*100))</f>
        <v>6.8471503932735267</v>
      </c>
      <c r="N36" s="35">
        <v>15.449499482671753</v>
      </c>
      <c r="O36" s="35">
        <v>15.449499482671753</v>
      </c>
      <c r="P36" s="42">
        <f>IF(AND(O36&lt;0,O35&lt;0),"NA",IF(AND(O36&gt;0,O35&lt;0),"LP",IF(AND(O36&lt;0,O35&gt;0),"PL",((O36/O35-1)*100))))</f>
        <v>30.414080947645814</v>
      </c>
      <c r="Q36" s="34">
        <v>24.321619127004919</v>
      </c>
      <c r="R36" s="37">
        <v>24.289556326568153</v>
      </c>
      <c r="S36" s="34">
        <v>0</v>
      </c>
      <c r="T36" s="39">
        <f>IF(O36&lt;0,"- ",IF(ISERROR(($E34-S36)/O36),"- ",(($E34-S36)/O36)))</f>
        <v>25.52509875431921</v>
      </c>
      <c r="U36" s="34">
        <v>25248.098221878747</v>
      </c>
      <c r="V36" s="34">
        <v>0</v>
      </c>
      <c r="W36" s="34">
        <v>407261.10063045006</v>
      </c>
      <c r="X36" s="39">
        <f>IF(I36&lt;0,"- ",IF(ISERROR((U36+V36+W36)/I36),"- ",(U36+V36+W36)/I36))</f>
        <v>14.968464772291783</v>
      </c>
      <c r="Y36" s="39">
        <f>IF(ISERROR(W36/H36),"- ",(W36/H36))</f>
        <v>0.96508309530944103</v>
      </c>
      <c r="Z36" s="34">
        <v>70.230273345622294</v>
      </c>
      <c r="AA36" s="40">
        <f>IF(Z36&lt;0,"- ",IF(ISERROR(($E34/Z36)),"- ",(($E34/Z36))))</f>
        <v>5.6150998880396825</v>
      </c>
      <c r="AB36" s="34">
        <v>0</v>
      </c>
      <c r="AC36" s="41">
        <f>IF(ISERROR(AB36/$E34*100),"- ",(AB36/$E34*100))</f>
        <v>0</v>
      </c>
      <c r="AD36" s="42">
        <v>0</v>
      </c>
      <c r="AE36" s="34">
        <v>10314.35</v>
      </c>
      <c r="AF36" s="43">
        <v>0.38536675285167465</v>
      </c>
      <c r="AG36" s="44">
        <v>9.1398792711373513</v>
      </c>
    </row>
    <row r="37" spans="1:33" s="45" customFormat="1" ht="10.5" x14ac:dyDescent="0.15">
      <c r="A37" s="110"/>
      <c r="B37" s="29">
        <v>28</v>
      </c>
      <c r="D37" s="47" t="s">
        <v>1121</v>
      </c>
      <c r="E37" s="50"/>
      <c r="F37" s="52"/>
      <c r="G37" s="33" t="s">
        <v>458</v>
      </c>
      <c r="H37" s="34">
        <v>502840.56876783993</v>
      </c>
      <c r="I37" s="34">
        <v>34171.953063187153</v>
      </c>
      <c r="J37" s="34">
        <v>19538.124796615528</v>
      </c>
      <c r="K37" s="34">
        <v>19538.124796615528</v>
      </c>
      <c r="L37" s="35">
        <f>IF(ISERROR(K37/$H37*100),"- ",(K37/$H37*100))</f>
        <v>3.8855506118950847</v>
      </c>
      <c r="M37" s="35">
        <f>IF(ISERROR(I37/$H37*100),"- ",(I37/$H37*100))</f>
        <v>6.7957828356852907</v>
      </c>
      <c r="N37" s="35">
        <v>18.968076123689933</v>
      </c>
      <c r="O37" s="35">
        <v>18.968076123689933</v>
      </c>
      <c r="P37" s="42">
        <f>IF(AND(O37&lt;0,O36&lt;0),"NA",IF(AND(O37&gt;0,O36&lt;0),"LP",IF(AND(O37&lt;0,O36&gt;0),"PL",((O37/O36-1)*100))))</f>
        <v>22.774696649329229</v>
      </c>
      <c r="Q37" s="34">
        <v>24.873364982686859</v>
      </c>
      <c r="R37" s="37">
        <v>24.174144631421292</v>
      </c>
      <c r="S37" s="34">
        <v>0</v>
      </c>
      <c r="T37" s="39">
        <f>IF(O37&lt;0,"- ",IF(ISERROR(($E34-S37)/O37),"- ",(($E34-S37)/O37)))</f>
        <v>20.790194926910996</v>
      </c>
      <c r="U37" s="34">
        <v>20999.594478686595</v>
      </c>
      <c r="V37" s="34">
        <v>0</v>
      </c>
      <c r="W37" s="34">
        <v>407261.10063045006</v>
      </c>
      <c r="X37" s="39">
        <f>IF(I37&lt;0,"- ",IF(ISERROR((U37+V37+W37)/I37),"- ",(U37+V37+W37)/I37))</f>
        <v>12.53252028987756</v>
      </c>
      <c r="Y37" s="39">
        <f>IF(ISERROR(W37/H37),"- ",(W37/H37))</f>
        <v>0.80992092906982882</v>
      </c>
      <c r="Z37" s="34">
        <v>86.69834946931222</v>
      </c>
      <c r="AA37" s="40">
        <f>IF(Z37&lt;0,"- ",IF(ISERROR(($E34/Z37)),"- ",(($E34/Z37))))</f>
        <v>4.548529498125963</v>
      </c>
      <c r="AB37" s="34">
        <v>0</v>
      </c>
      <c r="AC37" s="41">
        <f>IF(ISERROR(AB37/$E34*100),"- ",(AB37/$E34*100))</f>
        <v>0</v>
      </c>
      <c r="AD37" s="42">
        <v>0</v>
      </c>
      <c r="AE37" s="34">
        <v>10314.35</v>
      </c>
      <c r="AF37" s="43">
        <v>0.25982392855679914</v>
      </c>
      <c r="AG37" s="44">
        <v>11.816080984016752</v>
      </c>
    </row>
    <row r="38" spans="1:33" s="45" customFormat="1" ht="10.5" x14ac:dyDescent="0.15">
      <c r="A38" s="110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109">
        <f>A34+1</f>
        <v>7</v>
      </c>
      <c r="B39" s="29">
        <v>25</v>
      </c>
      <c r="C39" s="30" t="str">
        <f>VLOOKUP($A39,'All cos summary'!$A$113:$B$128,2,FALSE)</f>
        <v>PAG IB Equity</v>
      </c>
      <c r="D39" s="63" t="s">
        <v>614</v>
      </c>
      <c r="E39" s="64">
        <v>34000</v>
      </c>
      <c r="F39" s="65">
        <v>4070.5384640154562</v>
      </c>
      <c r="G39" s="33" t="s">
        <v>518</v>
      </c>
      <c r="H39" s="78">
        <v>49130.559999999998</v>
      </c>
      <c r="I39" s="78">
        <v>10625.489999999994</v>
      </c>
      <c r="J39" s="78">
        <v>7291.4109999999937</v>
      </c>
      <c r="K39" s="78">
        <v>7291.4109999999937</v>
      </c>
      <c r="L39" s="79">
        <f>IF(ISERROR(K39/$H39*100),"- ",(K39/$H39*100))</f>
        <v>14.840887219685658</v>
      </c>
      <c r="M39" s="79">
        <f>IF(ISERROR(I39/$H39*100),"- ",(I39/$H39*100))</f>
        <v>21.627048419558001</v>
      </c>
      <c r="N39" s="79">
        <v>653.70369374215477</v>
      </c>
      <c r="O39" s="79">
        <v>653.70369374215477</v>
      </c>
      <c r="P39" s="80" t="s">
        <v>50</v>
      </c>
      <c r="Q39" s="78">
        <v>60.703937585442489</v>
      </c>
      <c r="R39" s="81">
        <v>48.542683130614158</v>
      </c>
      <c r="S39" s="78">
        <v>0</v>
      </c>
      <c r="T39" s="82">
        <f>IF(O39&lt;0,"- ",IF(ISERROR(($E39-S39)/O39),"- ",(($E39-S39)/O39)))</f>
        <v>52.01133223734066</v>
      </c>
      <c r="U39" s="78">
        <v>-4713.84</v>
      </c>
      <c r="V39" s="78">
        <v>0</v>
      </c>
      <c r="W39" s="78">
        <v>379231.71600000001</v>
      </c>
      <c r="X39" s="82">
        <f>IF(I39&lt;0,"- ",IF(ISERROR((U39+V39+W39)/I39),"- ",(U39+V39+W39)/I39))</f>
        <v>35.247115756543948</v>
      </c>
      <c r="Y39" s="70">
        <f>IF(ISERROR(W39/H39),"- ",(W39/H39))</f>
        <v>7.7188559625617952</v>
      </c>
      <c r="Z39" s="78">
        <v>1261.6065985296755</v>
      </c>
      <c r="AA39" s="71">
        <f>IF(Z39&lt;0,"- ",IF(ISERROR(($E39/Z39)),"- ",(($E39/Z39))))</f>
        <v>26.949763927697351</v>
      </c>
      <c r="AB39" s="78">
        <v>900</v>
      </c>
      <c r="AC39" s="72">
        <f>IF(ISERROR(AB39/$E39*100),"- ",(AB39/$E39*100))</f>
        <v>2.6470588235294117</v>
      </c>
      <c r="AD39" s="80">
        <v>137.67705592237235</v>
      </c>
      <c r="AE39" s="78">
        <v>111.54</v>
      </c>
      <c r="AF39" s="74">
        <v>-0.31382463757483214</v>
      </c>
      <c r="AG39" s="75">
        <v>20.770695294627501</v>
      </c>
    </row>
    <row r="40" spans="1:33" s="45" customFormat="1" ht="10.5" x14ac:dyDescent="0.15">
      <c r="A40" s="110"/>
      <c r="B40" s="29">
        <v>26</v>
      </c>
      <c r="C40" s="83"/>
      <c r="D40" s="47" t="s">
        <v>920</v>
      </c>
      <c r="E40" s="48"/>
      <c r="F40" s="32"/>
      <c r="G40" s="33" t="s">
        <v>311</v>
      </c>
      <c r="H40" s="34">
        <v>51482.962540234599</v>
      </c>
      <c r="I40" s="34">
        <v>11418.768964310679</v>
      </c>
      <c r="J40" s="34">
        <v>7860.7326817015401</v>
      </c>
      <c r="K40" s="34">
        <v>7860.7326817015401</v>
      </c>
      <c r="L40" s="35">
        <f>IF(ISERROR(K40/$H40*100),"- ",(K40/$H40*100))</f>
        <v>15.268609834871635</v>
      </c>
      <c r="M40" s="35">
        <f>IF(ISERROR(I40/$H40*100),"- ",(I40/$H40*100))</f>
        <v>22.179704509791492</v>
      </c>
      <c r="N40" s="35">
        <v>704.7456232474035</v>
      </c>
      <c r="O40" s="35">
        <v>704.7456232474035</v>
      </c>
      <c r="P40" s="42">
        <f>IF(AND(O40&lt;0,O39&lt;0),"NA",IF(AND(O40&gt;0,O39&lt;0),"LP",IF(AND(O40&lt;0,O39&gt;0),"PL",((O40/O39-1)*100))))</f>
        <v>7.8081139809776934</v>
      </c>
      <c r="Q40" s="34">
        <v>63.363816400560836</v>
      </c>
      <c r="R40" s="37">
        <v>51.668347630566949</v>
      </c>
      <c r="S40" s="34">
        <v>0</v>
      </c>
      <c r="T40" s="38">
        <f>IF(O40&lt;0,"- ",IF(ISERROR(($E39-S40)/O40),"- ",(($E39-S40)/O40)))</f>
        <v>48.244357791583155</v>
      </c>
      <c r="U40" s="34">
        <v>-6221.5158293000313</v>
      </c>
      <c r="V40" s="34">
        <v>0</v>
      </c>
      <c r="W40" s="34">
        <v>379231.71600000001</v>
      </c>
      <c r="X40" s="38">
        <f>IF(I40&lt;0,"- ",IF(ISERROR((U40+V40+W40)/I40),"- ",(U40+V40+W40)/I40))</f>
        <v>32.666411005997411</v>
      </c>
      <c r="Y40" s="39">
        <f>IF(ISERROR(W40/H40),"- ",(W40/H40))</f>
        <v>7.3661595465417422</v>
      </c>
      <c r="Z40" s="34">
        <v>1466.3522217770792</v>
      </c>
      <c r="AA40" s="40">
        <f>IF(Z40&lt;0,"- ",IF(ISERROR(($E39/Z40)),"- ",(($E39/Z40))))</f>
        <v>23.186789295954583</v>
      </c>
      <c r="AB40" s="34">
        <v>500</v>
      </c>
      <c r="AC40" s="41">
        <f>IF(ISERROR(AB40/$E39*100),"- ",(AB40/$E39*100))</f>
        <v>1.4705882352941175</v>
      </c>
      <c r="AD40" s="42">
        <v>70.947584987622278</v>
      </c>
      <c r="AE40" s="34">
        <v>111.54</v>
      </c>
      <c r="AF40" s="43">
        <v>-0.40893827035442021</v>
      </c>
      <c r="AG40" s="44">
        <v>20.306128419387896</v>
      </c>
    </row>
    <row r="41" spans="1:33" s="45" customFormat="1" ht="10.5" x14ac:dyDescent="0.15">
      <c r="A41" s="110"/>
      <c r="B41" s="29">
        <v>27</v>
      </c>
      <c r="C41" s="83"/>
      <c r="D41" s="49" t="s">
        <v>859</v>
      </c>
      <c r="E41" s="50"/>
      <c r="F41" s="51"/>
      <c r="G41" s="33" t="s">
        <v>407</v>
      </c>
      <c r="H41" s="34">
        <v>56163.992567209003</v>
      </c>
      <c r="I41" s="34">
        <v>12350.176979475909</v>
      </c>
      <c r="J41" s="34">
        <v>8563.7417820438586</v>
      </c>
      <c r="K41" s="34">
        <v>8563.7417820438586</v>
      </c>
      <c r="L41" s="35">
        <f>IF(ISERROR(K41/$H41*100),"- ",(K41/$H41*100))</f>
        <v>15.24774395587351</v>
      </c>
      <c r="M41" s="35">
        <f>IF(ISERROR(I41/$H41*100),"- ",(I41/$H41*100))</f>
        <v>21.989492582275005</v>
      </c>
      <c r="N41" s="35">
        <v>767.77315600178042</v>
      </c>
      <c r="O41" s="35">
        <v>767.77315600178042</v>
      </c>
      <c r="P41" s="42">
        <f>IF(AND(O41&lt;0,O40&lt;0),"NA",IF(AND(O41&gt;0,O40&lt;0),"LP",IF(AND(O41&lt;0,O40&gt;0),"PL",((O41/O40-1)*100))))</f>
        <v>8.9433024733026159</v>
      </c>
      <c r="Q41" s="34">
        <v>61.555846928905055</v>
      </c>
      <c r="R41" s="37">
        <v>49.52612178922007</v>
      </c>
      <c r="S41" s="34">
        <v>0</v>
      </c>
      <c r="T41" s="39">
        <f>IF(O41&lt;0,"- ",IF(ISERROR(($E39-S41)/O41),"- ",(($E39-S41)/O41)))</f>
        <v>44.283913463524577</v>
      </c>
      <c r="U41" s="34">
        <v>-7841.7339826796251</v>
      </c>
      <c r="V41" s="34">
        <v>0</v>
      </c>
      <c r="W41" s="34">
        <v>379231.71600000001</v>
      </c>
      <c r="X41" s="39">
        <f>IF(I41&lt;0,"- ",IF(ISERROR((U41+V41+W41)/I41),"- ",(U41+V41+W41)/I41))</f>
        <v>30.0716323850673</v>
      </c>
      <c r="Y41" s="39">
        <f>IF(ISERROR(W41/H41),"- ",(W41/H41))</f>
        <v>6.7522214619302563</v>
      </c>
      <c r="Z41" s="34">
        <v>1634.1253777788586</v>
      </c>
      <c r="AA41" s="40">
        <f>IF(Z41&lt;0,"- ",IF(ISERROR(($E39/Z41)),"- ",(($E39/Z41))))</f>
        <v>20.806237062552444</v>
      </c>
      <c r="AB41" s="34">
        <v>599.99999999999989</v>
      </c>
      <c r="AC41" s="41">
        <f>IF(ISERROR(AB41/$E39*100),"- ",(AB41/$E39*100))</f>
        <v>1.7647058823529409</v>
      </c>
      <c r="AD41" s="42">
        <v>78.148082582690421</v>
      </c>
      <c r="AE41" s="34">
        <v>111.54</v>
      </c>
      <c r="AF41" s="43">
        <v>-0.4535058180749662</v>
      </c>
      <c r="AG41" s="44">
        <v>22.172876454916558</v>
      </c>
    </row>
    <row r="42" spans="1:33" s="45" customFormat="1" ht="10.5" x14ac:dyDescent="0.15">
      <c r="A42" s="110"/>
      <c r="B42" s="29">
        <v>28</v>
      </c>
      <c r="C42" s="83"/>
      <c r="D42" s="47" t="s">
        <v>1122</v>
      </c>
      <c r="E42" s="50"/>
      <c r="F42" s="52"/>
      <c r="G42" s="33" t="s">
        <v>458</v>
      </c>
      <c r="H42" s="34">
        <v>60990.655356103722</v>
      </c>
      <c r="I42" s="34">
        <v>13372.331390835647</v>
      </c>
      <c r="J42" s="34">
        <v>9344.2678284411577</v>
      </c>
      <c r="K42" s="34">
        <v>9344.2678284411577</v>
      </c>
      <c r="L42" s="35">
        <f>IF(ISERROR(K42/$H42*100),"- ",(K42/$H42*100))</f>
        <v>15.320818859681292</v>
      </c>
      <c r="M42" s="35">
        <f>IF(ISERROR(I42/$H42*100),"- ",(I42/$H42*100))</f>
        <v>21.925213481900048</v>
      </c>
      <c r="N42" s="35">
        <v>837.75038806178566</v>
      </c>
      <c r="O42" s="35">
        <v>837.75038806178566</v>
      </c>
      <c r="P42" s="42">
        <f>IF(AND(O42&lt;0,O41&lt;0),"NA",IF(AND(O42&gt;0,O41&lt;0),"LP",IF(AND(O42&lt;0,O41&gt;0),"PL",((O42/O41-1)*100))))</f>
        <v>9.1143108498889625</v>
      </c>
      <c r="Q42" s="34">
        <v>62.566553775403953</v>
      </c>
      <c r="R42" s="37">
        <v>49.925512668822151</v>
      </c>
      <c r="S42" s="34">
        <v>0</v>
      </c>
      <c r="T42" s="39">
        <f>IF(O42&lt;0,"- ",IF(ISERROR(($E39-S42)/O42),"- ",(($E39-S42)/O42)))</f>
        <v>40.584881230150422</v>
      </c>
      <c r="U42" s="34">
        <v>-8860.9103780903697</v>
      </c>
      <c r="V42" s="34">
        <v>0</v>
      </c>
      <c r="W42" s="34">
        <v>379231.71600000001</v>
      </c>
      <c r="X42" s="39">
        <f>IF(I42&lt;0,"- ",IF(ISERROR((U42+V42+W42)/I42),"- ",(U42+V42+W42)/I42))</f>
        <v>27.696801312875994</v>
      </c>
      <c r="Y42" s="39">
        <f>IF(ISERROR(W42/H42),"- ",(W42/H42))</f>
        <v>6.2178658974197738</v>
      </c>
      <c r="Z42" s="34">
        <v>1721.8757658406446</v>
      </c>
      <c r="AA42" s="40">
        <f>IF(Z42&lt;0,"- ",IF(ISERROR(($E39/Z42)),"- ",(($E39/Z42))))</f>
        <v>19.745907733012729</v>
      </c>
      <c r="AB42" s="34">
        <v>750</v>
      </c>
      <c r="AC42" s="41">
        <f>IF(ISERROR(AB42/$E39*100),"- ",(AB42/$E39*100))</f>
        <v>2.2058823529411766</v>
      </c>
      <c r="AD42" s="42">
        <v>89.525473301802407</v>
      </c>
      <c r="AE42" s="34">
        <v>111.54</v>
      </c>
      <c r="AF42" s="43">
        <v>-0.47342980901313558</v>
      </c>
      <c r="AG42" s="44">
        <v>23.702292021611438</v>
      </c>
    </row>
    <row r="43" spans="1:33" s="45" customFormat="1" ht="10.5" x14ac:dyDescent="0.15">
      <c r="A43" s="11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09">
        <f>A39+1</f>
        <v>8</v>
      </c>
      <c r="B44" s="29">
        <v>25</v>
      </c>
      <c r="C44" s="30" t="str">
        <f>VLOOKUP($A44,'All cos summary'!$A$113:$B$128,2,FALSE)</f>
        <v>JUBI IB Equity</v>
      </c>
      <c r="D44" s="63" t="s">
        <v>611</v>
      </c>
      <c r="E44" s="64">
        <v>446.55</v>
      </c>
      <c r="F44" s="65">
        <v>3151.4553059346322</v>
      </c>
      <c r="G44" s="33" t="s">
        <v>518</v>
      </c>
      <c r="H44" s="78">
        <v>81417.259999999995</v>
      </c>
      <c r="I44" s="78">
        <v>15722.439999999988</v>
      </c>
      <c r="J44" s="78">
        <v>2107.639999999988</v>
      </c>
      <c r="K44" s="78">
        <v>2302.139999999988</v>
      </c>
      <c r="L44" s="79">
        <f>IF(ISERROR(K44/$H44*100),"- ",(K44/$H44*100))</f>
        <v>2.8275822595847466</v>
      </c>
      <c r="M44" s="79">
        <f>IF(ISERROR(I44/$H44*100),"- ",(I44/$H44*100))</f>
        <v>19.31094217614298</v>
      </c>
      <c r="N44" s="79">
        <v>3.1941440792913305</v>
      </c>
      <c r="O44" s="79">
        <v>3.4889102743826017</v>
      </c>
      <c r="P44" s="80" t="s">
        <v>50</v>
      </c>
      <c r="Q44" s="78">
        <v>22.6247777571994</v>
      </c>
      <c r="R44" s="81">
        <v>10.402738166757628</v>
      </c>
      <c r="S44" s="78">
        <v>0</v>
      </c>
      <c r="T44" s="82">
        <f>IF(O44&lt;0,"- ",IF(ISERROR(($E44-S44)/O44),"- ",(($E44-S44)/O44)))</f>
        <v>127.99125368135803</v>
      </c>
      <c r="U44" s="78">
        <v>12913.85</v>
      </c>
      <c r="V44" s="78">
        <v>0</v>
      </c>
      <c r="W44" s="78">
        <v>293605.33357740002</v>
      </c>
      <c r="X44" s="82">
        <f>IF(I44&lt;0,"- ",IF(ISERROR((U44+V44+W44)/I44),"- ",(U44+V44+W44)/I44))</f>
        <v>19.495649757760262</v>
      </c>
      <c r="Y44" s="70">
        <f>IF(ISERROR(W44/H44),"- ",(W44/H44))</f>
        <v>3.6061804779158626</v>
      </c>
      <c r="Z44" s="78">
        <v>33.080405246686716</v>
      </c>
      <c r="AA44" s="71">
        <f>IF(Z44&lt;0,"- ",IF(ISERROR(($E44/Z44)),"- ",(($E44/Z44))))</f>
        <v>13.49892773894376</v>
      </c>
      <c r="AB44" s="78">
        <v>1.2</v>
      </c>
      <c r="AC44" s="72">
        <f>IF(ISERROR(AB44/$E44*100),"- ",(AB44/$E44*100))</f>
        <v>0.26872690628149143</v>
      </c>
      <c r="AD44" s="80">
        <v>37.568749881384129</v>
      </c>
      <c r="AE44" s="78">
        <v>1319.69</v>
      </c>
      <c r="AF44" s="74">
        <v>0.58354140180346847</v>
      </c>
      <c r="AG44" s="75">
        <v>1.4652781764392935</v>
      </c>
    </row>
    <row r="45" spans="1:33" s="45" customFormat="1" ht="10.5" x14ac:dyDescent="0.15">
      <c r="A45" s="110"/>
      <c r="B45" s="29">
        <v>26</v>
      </c>
      <c r="C45" s="47"/>
      <c r="D45" s="47" t="s">
        <v>915</v>
      </c>
      <c r="E45" s="48"/>
      <c r="F45" s="32"/>
      <c r="G45" s="33" t="s">
        <v>311</v>
      </c>
      <c r="H45" s="34">
        <v>94500.638822084104</v>
      </c>
      <c r="I45" s="34">
        <v>18659.742725605327</v>
      </c>
      <c r="J45" s="34">
        <v>4632.4020069071821</v>
      </c>
      <c r="K45" s="34">
        <v>3814.022006907182</v>
      </c>
      <c r="L45" s="35">
        <f>IF(ISERROR(K45/$H45*100),"- ",(K45/$H45*100))</f>
        <v>4.035974840432373</v>
      </c>
      <c r="M45" s="35">
        <f>IF(ISERROR(I45/$H45*100),"- ",(I45/$H45*100))</f>
        <v>19.745626017127709</v>
      </c>
      <c r="N45" s="35">
        <v>7.0204396591732632</v>
      </c>
      <c r="O45" s="35">
        <v>5.780178688793856</v>
      </c>
      <c r="P45" s="42">
        <f>IF(AND(O45&lt;0,O44&lt;0),"NA",IF(AND(O45&gt;0,O44&lt;0),"LP",IF(AND(O45&lt;0,O44&gt;0),"PL",((O45/O44-1)*100))))</f>
        <v>65.672895953643234</v>
      </c>
      <c r="Q45" s="34">
        <v>25.549630724306805</v>
      </c>
      <c r="R45" s="37">
        <v>16.34180905757238</v>
      </c>
      <c r="S45" s="34">
        <v>0</v>
      </c>
      <c r="T45" s="38">
        <f>IF(O45&lt;0,"- ",IF(ISERROR(($E44-S45)/O45),"- ",(($E44-S45)/O45)))</f>
        <v>77.255397115271734</v>
      </c>
      <c r="U45" s="34">
        <v>11301.741451570511</v>
      </c>
      <c r="V45" s="34">
        <v>0</v>
      </c>
      <c r="W45" s="34">
        <v>293605.33357740002</v>
      </c>
      <c r="X45" s="38">
        <f>IF(I45&lt;0,"- ",IF(ISERROR((U45+V45+W45)/I45),"- ",(U45+V45+W45)/I45))</f>
        <v>16.340368648843697</v>
      </c>
      <c r="Y45" s="39">
        <f>IF(ISERROR(W45/H45),"- ",(W45/H45))</f>
        <v>3.106913744045364</v>
      </c>
      <c r="Z45" s="34">
        <v>37.660583935480574</v>
      </c>
      <c r="AA45" s="40">
        <f>IF(Z45&lt;0,"- ",IF(ISERROR(($E44/Z45)),"- ",(($E44/Z45))))</f>
        <v>11.857224539189868</v>
      </c>
      <c r="AB45" s="34">
        <v>1.2</v>
      </c>
      <c r="AC45" s="41">
        <f>IF(ISERROR(AB45/$E44*100),"- ",(AB45/$E44*100))</f>
        <v>0.26872690628149143</v>
      </c>
      <c r="AD45" s="42">
        <v>17.092946571117078</v>
      </c>
      <c r="AE45" s="34">
        <v>1319.69</v>
      </c>
      <c r="AF45" s="43">
        <v>0.48424183312299074</v>
      </c>
      <c r="AG45" s="44">
        <v>2.1358958394129597</v>
      </c>
    </row>
    <row r="46" spans="1:33" s="45" customFormat="1" ht="10.5" x14ac:dyDescent="0.15">
      <c r="A46" s="110"/>
      <c r="B46" s="29">
        <v>27</v>
      </c>
      <c r="C46" s="47"/>
      <c r="D46" s="49" t="s">
        <v>921</v>
      </c>
      <c r="E46" s="50"/>
      <c r="F46" s="51"/>
      <c r="G46" s="33" t="s">
        <v>407</v>
      </c>
      <c r="H46" s="34">
        <v>104816.50103482202</v>
      </c>
      <c r="I46" s="34">
        <v>21111.740079416544</v>
      </c>
      <c r="J46" s="34">
        <v>4875.3138533227211</v>
      </c>
      <c r="K46" s="34">
        <v>4875.3138533227211</v>
      </c>
      <c r="L46" s="35">
        <f>IF(ISERROR(K46/$H46*100),"- ",(K46/$H46*100))</f>
        <v>4.6512846786433464</v>
      </c>
      <c r="M46" s="35">
        <f>IF(ISERROR(I46/$H46*100),"- ",(I46/$H46*100))</f>
        <v>20.141618801416417</v>
      </c>
      <c r="N46" s="35">
        <v>7.3885743671964184</v>
      </c>
      <c r="O46" s="35">
        <v>7.3885743671964184</v>
      </c>
      <c r="P46" s="42">
        <f>IF(AND(O46&lt;0,O45&lt;0),"NA",IF(AND(O46&gt;0,O45&lt;0),"LP",IF(AND(O46&lt;0,O45&gt;0),"PL",((O46/O45-1)*100))))</f>
        <v>27.826054608325347</v>
      </c>
      <c r="Q46" s="34">
        <v>28.176063664792462</v>
      </c>
      <c r="R46" s="37">
        <v>18.196275874213502</v>
      </c>
      <c r="S46" s="34">
        <v>0</v>
      </c>
      <c r="T46" s="39">
        <f>IF(O46&lt;0,"- ",IF(ISERROR(($E44-S46)/O46),"- ",(($E44-S46)/O46)))</f>
        <v>60.437910997090313</v>
      </c>
      <c r="U46" s="34">
        <v>7474.1274634467427</v>
      </c>
      <c r="V46" s="34">
        <v>0</v>
      </c>
      <c r="W46" s="34">
        <v>293605.33357740002</v>
      </c>
      <c r="X46" s="39">
        <f>IF(I46&lt;0,"- ",IF(ISERROR((U46+V46+W46)/I46),"- ",(U46+V46+W46)/I46))</f>
        <v>14.261233792585021</v>
      </c>
      <c r="Y46" s="39">
        <f>IF(ISERROR(W46/H46),"- ",(W46/H46))</f>
        <v>2.8011365641737913</v>
      </c>
      <c r="Z46" s="34">
        <v>43.549158302676993</v>
      </c>
      <c r="AA46" s="40">
        <f>IF(Z46&lt;0,"- ",IF(ISERROR(($E44/Z46)),"- ",(($E44/Z46))))</f>
        <v>10.253929522503546</v>
      </c>
      <c r="AB46" s="34">
        <v>1.5</v>
      </c>
      <c r="AC46" s="41">
        <f>IF(ISERROR(AB46/$E44*100),"- ",(AB46/$E44*100))</f>
        <v>0.33590863285186429</v>
      </c>
      <c r="AD46" s="42">
        <v>20.301616055455259</v>
      </c>
      <c r="AE46" s="34">
        <v>1319.69</v>
      </c>
      <c r="AF46" s="43">
        <v>0.27895903594231625</v>
      </c>
      <c r="AG46" s="44">
        <v>2.4194037354908651</v>
      </c>
    </row>
    <row r="47" spans="1:33" s="45" customFormat="1" ht="10.5" x14ac:dyDescent="0.15">
      <c r="A47" s="110"/>
      <c r="B47" s="29">
        <v>28</v>
      </c>
      <c r="D47" s="47" t="s">
        <v>1122</v>
      </c>
      <c r="E47" s="50"/>
      <c r="F47" s="52"/>
      <c r="G47" s="33" t="s">
        <v>458</v>
      </c>
      <c r="H47" s="34">
        <v>116258.60819137539</v>
      </c>
      <c r="I47" s="34">
        <v>24073.606725467907</v>
      </c>
      <c r="J47" s="34">
        <v>6336.9687419661877</v>
      </c>
      <c r="K47" s="34">
        <v>6336.9687419661877</v>
      </c>
      <c r="L47" s="35">
        <f>IF(ISERROR(K47/$H47*100),"- ",(K47/$H47*100))</f>
        <v>5.4507522845403322</v>
      </c>
      <c r="M47" s="35">
        <f>IF(ISERROR(I47/$H47*100),"- ",(I47/$H47*100))</f>
        <v>20.706945575883644</v>
      </c>
      <c r="N47" s="35">
        <v>9.6037232107027997</v>
      </c>
      <c r="O47" s="35">
        <v>9.6037232107027997</v>
      </c>
      <c r="P47" s="42">
        <f>IF(AND(O47&lt;0,O46&lt;0),"NA",IF(AND(O47&gt;0,O46&lt;0),"LP",IF(AND(O47&lt;0,O46&gt;0),"PL",((O47/O46-1)*100))))</f>
        <v>29.980734217701531</v>
      </c>
      <c r="Q47" s="34">
        <v>32.168760064478086</v>
      </c>
      <c r="R47" s="37">
        <v>20.281977514647963</v>
      </c>
      <c r="S47" s="34">
        <v>0</v>
      </c>
      <c r="T47" s="39">
        <f>IF(O47&lt;0,"- ",IF(ISERROR(($E44-S47)/O47),"- ",(($E44-S47)/O47)))</f>
        <v>46.497591632206309</v>
      </c>
      <c r="U47" s="34">
        <v>2214.9896779328174</v>
      </c>
      <c r="V47" s="34">
        <v>0</v>
      </c>
      <c r="W47" s="34">
        <v>293605.33357740002</v>
      </c>
      <c r="X47" s="39">
        <f>IF(I47&lt;0,"- ",IF(ISERROR((U47+V47+W47)/I47),"- ",(U47+V47+W47)/I47))</f>
        <v>12.288159669169104</v>
      </c>
      <c r="Y47" s="39">
        <f>IF(ISERROR(W47/H47),"- ",(W47/H47))</f>
        <v>2.5254502711239324</v>
      </c>
      <c r="Z47" s="34">
        <v>51.152881513379789</v>
      </c>
      <c r="AA47" s="40">
        <f>IF(Z47&lt;0,"- ",IF(ISERROR(($E44/Z47)),"- ",(($E44/Z47))))</f>
        <v>8.729713493915261</v>
      </c>
      <c r="AB47" s="34">
        <v>2</v>
      </c>
      <c r="AC47" s="41">
        <f>IF(ISERROR(AB47/$E44*100),"- ",(AB47/$E44*100))</f>
        <v>0.44787817713581901</v>
      </c>
      <c r="AD47" s="42">
        <v>20.825256581438278</v>
      </c>
      <c r="AE47" s="34">
        <v>1319.69</v>
      </c>
      <c r="AF47" s="43">
        <v>7.0892523968915655E-2</v>
      </c>
      <c r="AG47" s="44">
        <v>2.87005346192446</v>
      </c>
    </row>
    <row r="48" spans="1:33" s="45" customFormat="1" ht="10.5" x14ac:dyDescent="0.15">
      <c r="A48" s="110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109">
        <f>A44+1</f>
        <v>9</v>
      </c>
      <c r="B49" s="29">
        <v>25</v>
      </c>
      <c r="C49" s="30" t="str">
        <f>VLOOKUP($A49,'All cos summary'!$A$113:$B$128,2,FALSE)</f>
        <v>METROBRA IB Equity</v>
      </c>
      <c r="D49" s="63" t="s">
        <v>1136</v>
      </c>
      <c r="E49" s="64">
        <v>938.2</v>
      </c>
      <c r="F49" s="65">
        <v>2744.6288798540222</v>
      </c>
      <c r="G49" s="33" t="s">
        <v>518</v>
      </c>
      <c r="H49" s="78">
        <v>25073.9</v>
      </c>
      <c r="I49" s="78">
        <v>7574.4000000000005</v>
      </c>
      <c r="J49" s="78">
        <v>3505.8000000000006</v>
      </c>
      <c r="K49" s="78">
        <v>3756.0000000000005</v>
      </c>
      <c r="L49" s="79">
        <f>IF(ISERROR(K49/$H49*100),"- ",(K49/$H49*100))</f>
        <v>14.979719947834202</v>
      </c>
      <c r="M49" s="79">
        <f>IF(ISERROR(I49/$H49*100),"- ",(I49/$H49*100))</f>
        <v>30.20830425262923</v>
      </c>
      <c r="N49" s="79">
        <v>12.877607992947402</v>
      </c>
      <c r="O49" s="79">
        <v>13.796650014692919</v>
      </c>
      <c r="P49" s="80" t="s">
        <v>50</v>
      </c>
      <c r="Q49" s="78">
        <v>26.330143788442857</v>
      </c>
      <c r="R49" s="81">
        <v>23.546997934371721</v>
      </c>
      <c r="S49" s="78">
        <v>0</v>
      </c>
      <c r="T49" s="82">
        <f>IF(O49&lt;0,"- ",IF(ISERROR(($E49-S49)/O49),"- ",(($E49-S49)/O49)))</f>
        <v>68.002014909478163</v>
      </c>
      <c r="U49" s="78">
        <v>-6304.4</v>
      </c>
      <c r="V49" s="78">
        <v>288.60000000000002</v>
      </c>
      <c r="W49" s="78">
        <v>255703.34959160001</v>
      </c>
      <c r="X49" s="82">
        <f>IF(I49&lt;0,"- ",IF(ISERROR((U49+V49+W49)/I49),"- ",(U49+V49+W49)/I49))</f>
        <v>32.964663813846641</v>
      </c>
      <c r="Y49" s="70">
        <f>IF(ISERROR(W49/H49),"- ",(W49/H49))</f>
        <v>10.197988728981132</v>
      </c>
      <c r="Z49" s="78">
        <v>62.779532765207165</v>
      </c>
      <c r="AA49" s="71">
        <f>IF(Z49&lt;0,"- ",IF(ISERROR(($E49/Z49)),"- ",(($E49/Z49))))</f>
        <v>14.944360983201785</v>
      </c>
      <c r="AB49" s="78">
        <v>17.5</v>
      </c>
      <c r="AC49" s="72">
        <f>IF(ISERROR(AB49/$E49*100),"- ",(AB49/$E49*100))</f>
        <v>1.8652739287998292</v>
      </c>
      <c r="AD49" s="80">
        <v>135.89480289805462</v>
      </c>
      <c r="AE49" s="78">
        <v>1361.2</v>
      </c>
      <c r="AF49" s="74">
        <v>-0.34724846188165448</v>
      </c>
      <c r="AG49" s="75" t="s">
        <v>50</v>
      </c>
    </row>
    <row r="50" spans="1:33" s="45" customFormat="1" ht="10.5" x14ac:dyDescent="0.15">
      <c r="A50" s="110"/>
      <c r="B50" s="29">
        <v>26</v>
      </c>
      <c r="C50" s="47"/>
      <c r="D50" s="47" t="s">
        <v>922</v>
      </c>
      <c r="E50" s="48"/>
      <c r="F50" s="32"/>
      <c r="G50" s="33" t="s">
        <v>311</v>
      </c>
      <c r="H50" s="34">
        <v>28215.160153598114</v>
      </c>
      <c r="I50" s="34">
        <v>8601.3714392038273</v>
      </c>
      <c r="J50" s="34">
        <v>3973.4055138814456</v>
      </c>
      <c r="K50" s="34">
        <v>3973.4055138814456</v>
      </c>
      <c r="L50" s="35">
        <f>IF(ISERROR(K50/$H50*100),"- ",(K50/$H50*100))</f>
        <v>14.082519795212789</v>
      </c>
      <c r="M50" s="35">
        <f>IF(ISERROR(I50/$H50*100),"- ",(I50/$H50*100))</f>
        <v>30.484928642543768</v>
      </c>
      <c r="N50" s="35">
        <v>14.595230362479597</v>
      </c>
      <c r="O50" s="35">
        <v>14.595230362479597</v>
      </c>
      <c r="P50" s="42">
        <f>IF(AND(O50&lt;0,O49&lt;0),"NA",IF(AND(O50&gt;0,O49&lt;0),"LP",IF(AND(O50&lt;0,O49&gt;0),"PL",((O50/O49-1)*100))))</f>
        <v>5.7882192194208093</v>
      </c>
      <c r="Q50" s="34">
        <v>24.835229356750162</v>
      </c>
      <c r="R50" s="37">
        <v>21.938436936147529</v>
      </c>
      <c r="S50" s="34">
        <v>0</v>
      </c>
      <c r="T50" s="38">
        <f>IF(O50&lt;0,"- ",IF(ISERROR(($E49-S50)/O50),"- ",(($E49-S50)/O50)))</f>
        <v>64.281273861347145</v>
      </c>
      <c r="U50" s="34">
        <v>-7884.7845239476228</v>
      </c>
      <c r="V50" s="34">
        <v>288.60000000000002</v>
      </c>
      <c r="W50" s="34">
        <v>255703.34959160001</v>
      </c>
      <c r="X50" s="38">
        <f>IF(I50&lt;0,"- ",IF(ISERROR((U50+V50+W50)/I50),"- ",(U50+V50+W50)/I50))</f>
        <v>28.845070442698848</v>
      </c>
      <c r="Y50" s="39">
        <f>IF(ISERROR(W50/H50),"- ",(W50/H50))</f>
        <v>9.062622653906562</v>
      </c>
      <c r="Z50" s="34">
        <v>70.874763127686762</v>
      </c>
      <c r="AA50" s="40">
        <f>IF(Z50&lt;0,"- ",IF(ISERROR(($E49/Z50)),"- ",(($E49/Z50))))</f>
        <v>13.237434011733555</v>
      </c>
      <c r="AB50" s="34">
        <v>6.5</v>
      </c>
      <c r="AC50" s="41">
        <f>IF(ISERROR(AB50/$E49*100),"- ",(AB50/$E49*100))</f>
        <v>0.69281603069707953</v>
      </c>
      <c r="AD50" s="42">
        <v>44.535097004770456</v>
      </c>
      <c r="AE50" s="34">
        <v>1361.2</v>
      </c>
      <c r="AF50" s="43">
        <v>-0.42662836633144213</v>
      </c>
      <c r="AG50" s="44">
        <v>24.58379047923782</v>
      </c>
    </row>
    <row r="51" spans="1:33" s="45" customFormat="1" ht="10.5" x14ac:dyDescent="0.15">
      <c r="A51" s="110"/>
      <c r="B51" s="29">
        <v>27</v>
      </c>
      <c r="C51" s="47"/>
      <c r="D51" s="49" t="s">
        <v>803</v>
      </c>
      <c r="E51" s="50"/>
      <c r="F51" s="51"/>
      <c r="G51" s="33" t="s">
        <v>407</v>
      </c>
      <c r="H51" s="34">
        <v>32630.824689681805</v>
      </c>
      <c r="I51" s="34">
        <v>10162.282254104313</v>
      </c>
      <c r="J51" s="34">
        <v>4851.7500141746086</v>
      </c>
      <c r="K51" s="34">
        <v>4851.7500141746086</v>
      </c>
      <c r="L51" s="35">
        <f>IF(ISERROR(K51/$H51*100),"- ",(K51/$H51*100))</f>
        <v>14.868609850699791</v>
      </c>
      <c r="M51" s="35">
        <f>IF(ISERROR(I51/$H51*100),"- ",(I51/$H51*100))</f>
        <v>31.143197730205479</v>
      </c>
      <c r="N51" s="35">
        <v>17.821591295087455</v>
      </c>
      <c r="O51" s="35">
        <v>17.821591295087455</v>
      </c>
      <c r="P51" s="42">
        <f>IF(AND(O51&lt;0,O50&lt;0),"NA",IF(AND(O51&gt;0,O50&lt;0),"LP",IF(AND(O51&lt;0,O50&gt;0),"PL",((O51/O50-1)*100))))</f>
        <v>22.1055841701681</v>
      </c>
      <c r="Q51" s="34">
        <v>26.779584513314049</v>
      </c>
      <c r="R51" s="37">
        <v>23.509710699603428</v>
      </c>
      <c r="S51" s="34">
        <v>0</v>
      </c>
      <c r="T51" s="39">
        <f>IF(O51&lt;0,"- ",IF(ISERROR(($E49-S51)/O51),"- ",(($E49-S51)/O51)))</f>
        <v>52.644008296757214</v>
      </c>
      <c r="U51" s="34">
        <v>-9518.1236036716891</v>
      </c>
      <c r="V51" s="34">
        <v>288.60000000000002</v>
      </c>
      <c r="W51" s="34">
        <v>255703.34959160001</v>
      </c>
      <c r="X51" s="39">
        <f>IF(I51&lt;0,"- ",IF(ISERROR((U51+V51+W51)/I51),"- ",(U51+V51+W51)/I51))</f>
        <v>24.253786681469428</v>
      </c>
      <c r="Y51" s="39">
        <f>IF(ISERROR(W51/H51),"- ",(W51/H51))</f>
        <v>7.8362515205585952</v>
      </c>
      <c r="Z51" s="34">
        <v>81.19635442277422</v>
      </c>
      <c r="AA51" s="40">
        <f>IF(Z51&lt;0,"- ",IF(ISERROR(($E49/Z51)),"- ",(($E49/Z51))))</f>
        <v>11.554705955331052</v>
      </c>
      <c r="AB51" s="34">
        <v>7.5</v>
      </c>
      <c r="AC51" s="41">
        <f>IF(ISERROR(AB51/$E49*100),"- ",(AB51/$E49*100))</f>
        <v>0.79940311234278394</v>
      </c>
      <c r="AD51" s="42">
        <v>42.083784078627062</v>
      </c>
      <c r="AE51" s="34">
        <v>1361.2</v>
      </c>
      <c r="AF51" s="43">
        <v>-0.45349187877070857</v>
      </c>
      <c r="AG51" s="44">
        <v>34.646359431230003</v>
      </c>
    </row>
    <row r="52" spans="1:33" s="45" customFormat="1" ht="10.5" x14ac:dyDescent="0.15">
      <c r="A52" s="110"/>
      <c r="B52" s="29">
        <v>28</v>
      </c>
      <c r="D52" s="47" t="s">
        <v>1121</v>
      </c>
      <c r="E52" s="50"/>
      <c r="F52" s="52"/>
      <c r="G52" s="33" t="s">
        <v>458</v>
      </c>
      <c r="H52" s="34">
        <v>37859.266315435074</v>
      </c>
      <c r="I52" s="34">
        <v>12021.767858602454</v>
      </c>
      <c r="J52" s="34">
        <v>5935.1385237434106</v>
      </c>
      <c r="K52" s="34">
        <v>5935.1385237434106</v>
      </c>
      <c r="L52" s="35">
        <f>IF(ISERROR(K52/$H52*100),"- ",(K52/$H52*100))</f>
        <v>15.676845066920059</v>
      </c>
      <c r="M52" s="35">
        <f>IF(ISERROR(I52/$H52*100),"- ",(I52/$H52*100))</f>
        <v>31.753832096057355</v>
      </c>
      <c r="N52" s="35">
        <v>21.801125932057783</v>
      </c>
      <c r="O52" s="35">
        <v>21.801125932057783</v>
      </c>
      <c r="P52" s="42">
        <f>IF(AND(O52&lt;0,O51&lt;0),"NA",IF(AND(O52&gt;0,O51&lt;0),"LP",IF(AND(O52&lt;0,O51&gt;0),"PL",((O52/O51-1)*100))))</f>
        <v>22.329850186090241</v>
      </c>
      <c r="Q52" s="34">
        <v>28.379714717862107</v>
      </c>
      <c r="R52" s="37">
        <v>24.769501134081331</v>
      </c>
      <c r="S52" s="34">
        <v>0</v>
      </c>
      <c r="T52" s="39">
        <f>IF(O52&lt;0,"- ",IF(ISERROR(($E49-S52)/O52),"- ",(($E49-S52)/O52)))</f>
        <v>43.034474591993906</v>
      </c>
      <c r="U52" s="34">
        <v>-11723.914712356236</v>
      </c>
      <c r="V52" s="34">
        <v>288.60000000000002</v>
      </c>
      <c r="W52" s="34">
        <v>255703.34959160001</v>
      </c>
      <c r="X52" s="39">
        <f>IF(I52&lt;0,"- ",IF(ISERROR((U52+V52+W52)/I52),"- ",(U52+V52+W52)/I52))</f>
        <v>20.318811488649079</v>
      </c>
      <c r="Y52" s="39">
        <f>IF(ISERROR(W52/H52),"- ",(W52/H52))</f>
        <v>6.7540492586712055</v>
      </c>
      <c r="Z52" s="34">
        <v>93.997480354832007</v>
      </c>
      <c r="AA52" s="40">
        <f>IF(Z52&lt;0,"- ",IF(ISERROR(($E49/Z52)),"- ",(($E49/Z52))))</f>
        <v>9.9811186050772811</v>
      </c>
      <c r="AB52" s="34">
        <v>9</v>
      </c>
      <c r="AC52" s="41">
        <f>IF(ISERROR(AB52/$E49*100),"- ",(AB52/$E49*100))</f>
        <v>0.95928373481134077</v>
      </c>
      <c r="AD52" s="42">
        <v>41.282271512251661</v>
      </c>
      <c r="AE52" s="34">
        <v>1361.2</v>
      </c>
      <c r="AF52" s="43">
        <v>-0.48574420370238086</v>
      </c>
      <c r="AG52" s="44">
        <v>49.428946756751756</v>
      </c>
    </row>
    <row r="53" spans="1:33" s="45" customFormat="1" ht="10.5" x14ac:dyDescent="0.15">
      <c r="A53" s="110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109">
        <f>A49+1</f>
        <v>10</v>
      </c>
      <c r="B54" s="29">
        <v>25</v>
      </c>
      <c r="C54" s="30" t="str">
        <f>VLOOKUP($A54,'All cos summary'!$A$113:$B$128,2,FALSE)</f>
        <v>IGIL IB Equity</v>
      </c>
      <c r="D54" s="63" t="s">
        <v>1137</v>
      </c>
      <c r="E54" s="64">
        <v>320.35000000000002</v>
      </c>
      <c r="F54" s="65">
        <v>1485.9910761938497</v>
      </c>
      <c r="G54" s="33" t="s">
        <v>518</v>
      </c>
      <c r="H54" s="78">
        <v>10531.599999999999</v>
      </c>
      <c r="I54" s="78">
        <v>5997.1099999999988</v>
      </c>
      <c r="J54" s="78">
        <v>4272.8999999999987</v>
      </c>
      <c r="K54" s="78">
        <v>4272.8999999999987</v>
      </c>
      <c r="L54" s="79">
        <f>IF(ISERROR(K54/$H54*100),"- ",(K54/$H54*100))</f>
        <v>40.572182764252339</v>
      </c>
      <c r="M54" s="79">
        <f>IF(ISERROR(I54/$H54*100),"- ",(I54/$H54*100))</f>
        <v>56.943959132515474</v>
      </c>
      <c r="N54" s="79">
        <v>9.8873102554609371</v>
      </c>
      <c r="O54" s="79">
        <v>9.8873102554609371</v>
      </c>
      <c r="P54" s="80" t="s">
        <v>50</v>
      </c>
      <c r="Q54" s="78">
        <v>156.23391988334797</v>
      </c>
      <c r="R54" s="81">
        <v>186.45151296311241</v>
      </c>
      <c r="S54" s="78">
        <v>0</v>
      </c>
      <c r="T54" s="82">
        <f>IF(O54&lt;0,"- ",IF(ISERROR(($E54-S54)/O54),"- ",(($E54-S54)/O54)))</f>
        <v>32.400116080413781</v>
      </c>
      <c r="U54" s="78">
        <v>-3882.6400000000003</v>
      </c>
      <c r="V54" s="78">
        <v>0</v>
      </c>
      <c r="W54" s="78">
        <v>138442.35861360002</v>
      </c>
      <c r="X54" s="82">
        <f>IF(I54&lt;0,"- ",IF(ISERROR((U54+V54+(W54-(W54*S54/$E$54)))/I54),"- ",(U54+V54+(W54-(W54*S54/$E$54)))/I54))</f>
        <v>22.437427129667462</v>
      </c>
      <c r="Y54" s="70">
        <f>IF(ISERROR(W54/H54),"- ",(W54/H54))</f>
        <v>13.14542506490942</v>
      </c>
      <c r="Z54" s="78">
        <v>24.591563309885228</v>
      </c>
      <c r="AA54" s="71">
        <f>IF(Z54&lt;0,"- ",IF(ISERROR((($E54-S54)/Z54)),"- ",((($E54-S54)/Z54))))</f>
        <v>13.026825336932804</v>
      </c>
      <c r="AB54" s="78">
        <v>4.3911282858200664</v>
      </c>
      <c r="AC54" s="72">
        <f>IF(ISERROR(AB54/$E54*100),"- ",(AB54/$E54*100))</f>
        <v>1.3707283551802922</v>
      </c>
      <c r="AD54" s="80">
        <v>44.411757822556126</v>
      </c>
      <c r="AE54" s="78">
        <v>864.32</v>
      </c>
      <c r="AF54" s="74">
        <v>-1.6942219623466477</v>
      </c>
      <c r="AG54" s="75">
        <v>67.544222625529315</v>
      </c>
    </row>
    <row r="55" spans="1:33" s="45" customFormat="1" ht="10.5" x14ac:dyDescent="0.15">
      <c r="A55" s="110"/>
      <c r="B55" s="29">
        <v>26</v>
      </c>
      <c r="C55" s="47"/>
      <c r="D55" s="47" t="s">
        <v>923</v>
      </c>
      <c r="E55" s="48"/>
      <c r="F55" s="32"/>
      <c r="G55" s="33" t="s">
        <v>311</v>
      </c>
      <c r="H55" s="34">
        <v>12290.98</v>
      </c>
      <c r="I55" s="34">
        <v>7367.35</v>
      </c>
      <c r="J55" s="34">
        <v>5316.01</v>
      </c>
      <c r="K55" s="34">
        <v>5316.01</v>
      </c>
      <c r="L55" s="35">
        <f>IF(ISERROR(K55/$H55*100),"- ",(K55/$H55*100))</f>
        <v>43.251311124092631</v>
      </c>
      <c r="M55" s="35">
        <f>IF(ISERROR(I55/$H55*100),"- ",(I55/$H55*100))</f>
        <v>59.941111286488145</v>
      </c>
      <c r="N55" s="35">
        <v>12.301022769344687</v>
      </c>
      <c r="O55" s="35">
        <v>12.301022769344687</v>
      </c>
      <c r="P55" s="42">
        <f>IF(AND(O55&lt;0,O54&lt;0),"NA",IF(AND(O55&gt;0,O54&lt;0),"LP",IF(AND(O55&lt;0,O54&gt;0),"PL",((O55/O54-1)*100))))</f>
        <v>24.4122258887407</v>
      </c>
      <c r="Q55" s="34">
        <v>53.660505298655622</v>
      </c>
      <c r="R55" s="37">
        <v>43.00161377084455</v>
      </c>
      <c r="S55" s="34">
        <v>0</v>
      </c>
      <c r="T55" s="38">
        <f>IF(O55&lt;0,"- ",IF(ISERROR(($E54-S55)/O55),"- ",(($E54-S55)/O55)))</f>
        <v>26.04254995758097</v>
      </c>
      <c r="U55" s="34">
        <v>-4641.91</v>
      </c>
      <c r="V55" s="34">
        <v>0</v>
      </c>
      <c r="W55" s="34">
        <v>138442.35861360002</v>
      </c>
      <c r="X55" s="38">
        <f>IF(I55&lt;0,"- ",IF(ISERROR((U55+V55+(W55-(W55*S55/$E$54)))/I55),"- ",(U55+V55+(W55-(W55*S55/$E$54)))/I55))</f>
        <v>18.161272182480811</v>
      </c>
      <c r="Y55" s="39">
        <f>IF(ISERROR(W55/H55),"- ",(W55/H55))</f>
        <v>11.263736383396607</v>
      </c>
      <c r="Z55" s="34">
        <v>32.620348944835243</v>
      </c>
      <c r="AA55" s="40">
        <f>IF(Z55&lt;0,"- ",IF(ISERROR((($E54-S55)/Z55)),"- ",((($E54-S55)/Z55))))</f>
        <v>9.8205571173303099</v>
      </c>
      <c r="AB55" s="34">
        <v>4.9398602369492774</v>
      </c>
      <c r="AC55" s="41">
        <f>IF(ISERROR(AB55/$E54*100),"- ",(AB55/$E54*100))</f>
        <v>1.5420197399560722</v>
      </c>
      <c r="AD55" s="42">
        <v>40.158126113382025</v>
      </c>
      <c r="AE55" s="34">
        <v>864.32</v>
      </c>
      <c r="AF55" s="43">
        <v>-0.37548767022451235</v>
      </c>
      <c r="AG55" s="44">
        <v>71.136135315222958</v>
      </c>
    </row>
    <row r="56" spans="1:33" s="45" customFormat="1" ht="10.5" x14ac:dyDescent="0.15">
      <c r="A56" s="110"/>
      <c r="B56" s="29">
        <v>27</v>
      </c>
      <c r="C56" s="47"/>
      <c r="D56" s="49" t="s">
        <v>924</v>
      </c>
      <c r="E56" s="50"/>
      <c r="F56" s="51"/>
      <c r="G56" s="33" t="s">
        <v>407</v>
      </c>
      <c r="H56" s="34">
        <v>13901.253507890484</v>
      </c>
      <c r="I56" s="34">
        <v>8312.9441532235633</v>
      </c>
      <c r="J56" s="34">
        <v>6043.9558301871348</v>
      </c>
      <c r="K56" s="34">
        <v>6043.9558301871348</v>
      </c>
      <c r="L56" s="35">
        <f>IF(ISERROR(K56/$H56*100),"- ",(K56/$H56*100))</f>
        <v>43.477775775807039</v>
      </c>
      <c r="M56" s="35">
        <f>IF(ISERROR(I56/$H56*100),"- ",(I56/$H56*100))</f>
        <v>59.799960834503572</v>
      </c>
      <c r="N56" s="35">
        <v>13.985458696286408</v>
      </c>
      <c r="O56" s="35">
        <v>13.985458696286408</v>
      </c>
      <c r="P56" s="42">
        <f>IF(AND(O56&lt;0,O55&lt;0),"NA",IF(AND(O56&gt;0,O55&lt;0),"LP",IF(AND(O56&lt;0,O55&gt;0),"PL",((O56/O55-1)*100))))</f>
        <v>13.693462393545786</v>
      </c>
      <c r="Q56" s="34">
        <v>48.114357208907045</v>
      </c>
      <c r="R56" s="37">
        <v>37.938931337249585</v>
      </c>
      <c r="S56" s="34">
        <v>0</v>
      </c>
      <c r="T56" s="39">
        <f>IF(O56&lt;0,"- ",IF(ISERROR(($E54-S56)/O56),"- ",(($E54-S56)/O56)))</f>
        <v>22.905934439251773</v>
      </c>
      <c r="U56" s="34">
        <v>-8501.3576616456849</v>
      </c>
      <c r="V56" s="34">
        <v>0</v>
      </c>
      <c r="W56" s="34">
        <v>138442.35861360002</v>
      </c>
      <c r="X56" s="39">
        <f>IF(I56&lt;0,"- ",IF(ISERROR((U56+V56+(W56-(W56*S56/$E$54)))/I56),"- ",(U56+V56+(W56-(W56*S56/$E$54)))/I56))</f>
        <v>15.631164910637141</v>
      </c>
      <c r="Y56" s="39">
        <f>IF(ISERROR(W56/H56),"- ",(W56/H56))</f>
        <v>9.9589838092671883</v>
      </c>
      <c r="Z56" s="34">
        <v>41.105811510059077</v>
      </c>
      <c r="AA56" s="40">
        <f>IF(Z56&lt;0,"- ",IF(ISERROR((($E54-S56)/Z56)),"- ",((($E54-S56)/Z56))))</f>
        <v>7.7933019257290805</v>
      </c>
      <c r="AB56" s="34">
        <v>5.4999961310625682</v>
      </c>
      <c r="AC56" s="41">
        <f>IF(ISERROR(AB56/$E54*100),"- ",(AB56/$E54*100))</f>
        <v>1.7168709633408983</v>
      </c>
      <c r="AD56" s="42">
        <v>39.326533726941648</v>
      </c>
      <c r="AE56" s="34">
        <v>864.32</v>
      </c>
      <c r="AF56" s="43">
        <v>-0.53364457593759418</v>
      </c>
      <c r="AG56" s="44">
        <v>82.152345020924301</v>
      </c>
    </row>
    <row r="57" spans="1:33" s="45" customFormat="1" ht="10.5" x14ac:dyDescent="0.15">
      <c r="A57" s="110"/>
      <c r="B57" s="29">
        <v>28</v>
      </c>
      <c r="D57" s="47" t="s">
        <v>1121</v>
      </c>
      <c r="E57" s="50"/>
      <c r="F57" s="52"/>
      <c r="G57" s="33" t="s">
        <v>458</v>
      </c>
      <c r="H57" s="34">
        <v>15606.67193987469</v>
      </c>
      <c r="I57" s="34">
        <v>9457.3143024595647</v>
      </c>
      <c r="J57" s="34">
        <v>6989.561800894895</v>
      </c>
      <c r="K57" s="34">
        <v>6989.561800894895</v>
      </c>
      <c r="L57" s="35">
        <f>IF(ISERROR(K57/$H57*100),"- ",(K57/$H57*100))</f>
        <v>44.785728999894744</v>
      </c>
      <c r="M57" s="35">
        <f>IF(ISERROR(I57/$H57*100),"- ",(I57/$H57*100))</f>
        <v>60.597892612174043</v>
      </c>
      <c r="N57" s="35">
        <v>16.173551001700513</v>
      </c>
      <c r="O57" s="35">
        <v>16.173551001700513</v>
      </c>
      <c r="P57" s="42">
        <f>IF(AND(O57&lt;0,O56&lt;0),"NA",IF(AND(O57&gt;0,O56&lt;0),"LP",IF(AND(O57&lt;0,O56&gt;0),"PL",((O57/O56-1)*100))))</f>
        <v>15.645481159621276</v>
      </c>
      <c r="Q57" s="34">
        <v>44.741780089390062</v>
      </c>
      <c r="R57" s="37">
        <v>35.013302586808443</v>
      </c>
      <c r="S57" s="34">
        <v>0</v>
      </c>
      <c r="T57" s="39">
        <f>IF(O57&lt;0,"- ",IF(ISERROR(($E54-S57)/O57),"- ",(($E54-S57)/O57)))</f>
        <v>19.807029388061899</v>
      </c>
      <c r="U57" s="34">
        <v>-12674.642785715234</v>
      </c>
      <c r="V57" s="34">
        <v>0</v>
      </c>
      <c r="W57" s="34">
        <v>138442.35861360002</v>
      </c>
      <c r="X57" s="39">
        <f>IF(I57&lt;0,"- ",IF(ISERROR((U57+V57+(W57-(W57*S57/$E$54)))/I57),"- ",(U57+V57+(W57-(W57*S57/$E$54)))/I57))</f>
        <v>13.298459986169263</v>
      </c>
      <c r="Y57" s="39">
        <f>IF(ISERROR(W57/H57),"- ",(W57/H57))</f>
        <v>8.8707162646177604</v>
      </c>
      <c r="Z57" s="34">
        <v>51.279366732418609</v>
      </c>
      <c r="AA57" s="40">
        <f>IF(Z57&lt;0,"- ",IF(ISERROR((($E54-S57)/Z57)),"- ",((($E54-S57)/Z57))))</f>
        <v>6.2471520303989259</v>
      </c>
      <c r="AB57" s="34">
        <v>5.9999957793409848</v>
      </c>
      <c r="AC57" s="41">
        <f>IF(ISERROR(AB57/$E54*100),"- ",(AB57/$E54*100))</f>
        <v>1.8729501418264349</v>
      </c>
      <c r="AD57" s="42">
        <v>37.09757850153089</v>
      </c>
      <c r="AE57" s="34">
        <v>864.32</v>
      </c>
      <c r="AF57" s="43">
        <v>-0.63491977848902847</v>
      </c>
      <c r="AG57" s="44">
        <v>89.365676966295453</v>
      </c>
    </row>
    <row r="58" spans="1:33" s="45" customFormat="1" ht="10.5" x14ac:dyDescent="0.15">
      <c r="A58" s="110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109">
        <f>A54+1</f>
        <v>11</v>
      </c>
      <c r="B59" s="29">
        <v>25</v>
      </c>
      <c r="C59" s="30" t="str">
        <f>VLOOKUP($A59,'All cos summary'!$A$113:$B$128,2,FALSE)</f>
        <v>DEVYANI IB Equity</v>
      </c>
      <c r="D59" s="63" t="s">
        <v>606</v>
      </c>
      <c r="E59" s="64">
        <v>96.43</v>
      </c>
      <c r="F59" s="65">
        <v>1276.1485970711105</v>
      </c>
      <c r="G59" s="33" t="s">
        <v>518</v>
      </c>
      <c r="H59" s="78">
        <v>49510.52</v>
      </c>
      <c r="I59" s="78">
        <v>8421.9800000000032</v>
      </c>
      <c r="J59" s="78">
        <v>91.490000000003022</v>
      </c>
      <c r="K59" s="78">
        <v>405.19000000000301</v>
      </c>
      <c r="L59" s="79">
        <f>IF(ISERROR(K59/$H59*100),"- ",(K59/$H59*100))</f>
        <v>0.81839172765707768</v>
      </c>
      <c r="M59" s="79">
        <f>IF(ISERROR(I59/$H59*100),"- ",(I59/$H59*100))</f>
        <v>17.010485852299681</v>
      </c>
      <c r="N59" s="79">
        <v>7.5845374584465358E-2</v>
      </c>
      <c r="O59" s="79">
        <v>0.33590323891003093</v>
      </c>
      <c r="P59" s="80" t="s">
        <v>50</v>
      </c>
      <c r="Q59" s="78">
        <v>6.981150834066205</v>
      </c>
      <c r="R59" s="81">
        <v>3.76891304823019</v>
      </c>
      <c r="S59" s="78">
        <v>0</v>
      </c>
      <c r="T59" s="82">
        <f>IF(O59&lt;0,"- ",IF(ISERROR(($E59-S59)/O59),"- ",(($E59-S59)/O59)))</f>
        <v>287.07671981045718</v>
      </c>
      <c r="U59" s="78">
        <v>7503.9199999999992</v>
      </c>
      <c r="V59" s="78">
        <v>3078.58</v>
      </c>
      <c r="W59" s="78">
        <v>118892.38404613001</v>
      </c>
      <c r="X59" s="82">
        <f>IF(I59&lt;0,"- ",IF(ISERROR((U59+V59+(W59-(W59*S59/$E$54)))/I59),"- ",(U59+V59+(W59-(W59*S59/$E$54)))/I59))</f>
        <v>15.373449479354019</v>
      </c>
      <c r="Y59" s="70">
        <f>IF(ISERROR(W59/H59),"- ",(W59/H59))</f>
        <v>2.4013559955769002</v>
      </c>
      <c r="Z59" s="78">
        <v>9.0726454276405786</v>
      </c>
      <c r="AA59" s="71">
        <f>IF(Z59&lt;0,"- ",IF(ISERROR((($E59-S59)/Z59)),"- ",((($E59-S59)/Z59))))</f>
        <v>10.62865299532349</v>
      </c>
      <c r="AB59" s="78">
        <v>0</v>
      </c>
      <c r="AC59" s="72">
        <f>IF(ISERROR(AB59/$E59*100),"- ",(AB59/$E59*100))</f>
        <v>0</v>
      </c>
      <c r="AD59" s="80">
        <v>0</v>
      </c>
      <c r="AE59" s="78">
        <v>1206.27</v>
      </c>
      <c r="AF59" s="74">
        <v>0.54557140198222498</v>
      </c>
      <c r="AG59" s="75">
        <v>1.028293622323756</v>
      </c>
    </row>
    <row r="60" spans="1:33" s="45" customFormat="1" ht="10.5" x14ac:dyDescent="0.15">
      <c r="A60" s="110"/>
      <c r="B60" s="29">
        <v>26</v>
      </c>
      <c r="C60" s="47"/>
      <c r="D60" s="47" t="s">
        <v>810</v>
      </c>
      <c r="E60" s="48"/>
      <c r="F60" s="32"/>
      <c r="G60" s="33" t="s">
        <v>311</v>
      </c>
      <c r="H60" s="34">
        <v>55864.802177302794</v>
      </c>
      <c r="I60" s="34">
        <v>8203.4029076727747</v>
      </c>
      <c r="J60" s="34">
        <v>-568.60380086857504</v>
      </c>
      <c r="K60" s="34">
        <v>-393.41380086857509</v>
      </c>
      <c r="L60" s="35">
        <f>IF(ISERROR(K60/$H60*100),"- ",(K60/$H60*100))</f>
        <v>-0.7042248169428128</v>
      </c>
      <c r="M60" s="35">
        <f>IF(ISERROR(I60/$H60*100),"- ",(I60/$H60*100))</f>
        <v>14.684385494889876</v>
      </c>
      <c r="N60" s="35">
        <v>-0.46155153730585502</v>
      </c>
      <c r="O60" s="35">
        <v>-0.31934493633502858</v>
      </c>
      <c r="P60" s="42" t="str">
        <f>IF(AND(O60&lt;0,O59&lt;0),"NA",IF(AND(O60&gt;0,O59&lt;0),"LP",IF(AND(O60&lt;0,O59&gt;0),"PL",((O60*12/9)/O59-1)*100)))</f>
        <v>PL</v>
      </c>
      <c r="Q60" s="34">
        <v>4.827638180641241</v>
      </c>
      <c r="R60" s="37">
        <v>-3.0901407998475445</v>
      </c>
      <c r="S60" s="34">
        <v>0</v>
      </c>
      <c r="T60" s="38" t="str">
        <f>IF(O60&lt;0,"- ",IF(ISERROR(($E59-S60)/O60),"- ",(($E59-S60)/O60)))</f>
        <v xml:space="preserve">- </v>
      </c>
      <c r="U60" s="34">
        <v>7917.069442871375</v>
      </c>
      <c r="V60" s="34">
        <v>3078.58</v>
      </c>
      <c r="W60" s="34">
        <v>118892.38404613001</v>
      </c>
      <c r="X60" s="38">
        <f>IF(I60&lt;0,"- ",IF(ISERROR((U60+V60+(W60-(W60*S60/$E$54)))/I60),"- ",(U60+V60+(W60-(W60*S60/$E$54)))/I60))</f>
        <v>15.833433387444011</v>
      </c>
      <c r="Y60" s="39">
        <f>IF(ISERROR(W60/H60),"- ",(W60/H60))</f>
        <v>2.1282163260650475</v>
      </c>
      <c r="Z60" s="34">
        <v>11.785035147110593</v>
      </c>
      <c r="AA60" s="40">
        <f>IF(Z60&lt;0,"- ",IF(ISERROR((($E59-S60)/Z60)),"- ",((($E59-S60)/Z60))))</f>
        <v>8.1824108962154707</v>
      </c>
      <c r="AB60" s="34">
        <v>0</v>
      </c>
      <c r="AC60" s="41">
        <f>IF(ISERROR(AB60/$E59*100),"- ",(AB60/$E59*100))</f>
        <v>0</v>
      </c>
      <c r="AD60" s="42">
        <v>0</v>
      </c>
      <c r="AE60" s="34">
        <v>1231.94</v>
      </c>
      <c r="AF60" s="43">
        <v>0.5007685336821287</v>
      </c>
      <c r="AG60" s="44">
        <v>0.65848287965511088</v>
      </c>
    </row>
    <row r="61" spans="1:33" s="45" customFormat="1" ht="10.5" x14ac:dyDescent="0.15">
      <c r="A61" s="110"/>
      <c r="B61" s="29">
        <v>27</v>
      </c>
      <c r="C61" s="47"/>
      <c r="D61" s="49" t="s">
        <v>925</v>
      </c>
      <c r="E61" s="50"/>
      <c r="F61" s="51"/>
      <c r="G61" s="33" t="s">
        <v>407</v>
      </c>
      <c r="H61" s="34">
        <v>62907.44885547326</v>
      </c>
      <c r="I61" s="34">
        <v>10075.654463406892</v>
      </c>
      <c r="J61" s="34">
        <v>468.54904558834261</v>
      </c>
      <c r="K61" s="34">
        <v>468.54904558834261</v>
      </c>
      <c r="L61" s="35">
        <f>IF(ISERROR(K61/$H61*100),"- ",(K61/$H61*100))</f>
        <v>0.74482283753838241</v>
      </c>
      <c r="M61" s="35">
        <f>IF(ISERROR(I61/$H61*100),"- ",(I61/$H61*100))</f>
        <v>16.016631808667377</v>
      </c>
      <c r="N61" s="35">
        <v>0.38033430653144035</v>
      </c>
      <c r="O61" s="35">
        <v>0.38033430653144035</v>
      </c>
      <c r="P61" s="42" t="str">
        <f>IF(AND(O61&lt;0,O60&lt;0),"NA",IF(AND(O61&gt;0,O60&lt;0),"LP",IF(AND(O61&lt;O60,8&gt;0),"PL",((O61/(O60*12/9)-1)*100))))</f>
        <v>LP</v>
      </c>
      <c r="Q61" s="34">
        <v>7.7329559168498481</v>
      </c>
      <c r="R61" s="37">
        <v>3.180866983236851</v>
      </c>
      <c r="S61" s="34">
        <v>0</v>
      </c>
      <c r="T61" s="39">
        <f>IF(O61&lt;0,"- ",IF(ISERROR(($E59-S61)/O61),"- ",(($E59-S61)/O61)))</f>
        <v>253.54010496559982</v>
      </c>
      <c r="U61" s="34">
        <v>6898.1603201405887</v>
      </c>
      <c r="V61" s="34">
        <v>3078.58</v>
      </c>
      <c r="W61" s="34">
        <v>118892.38404613001</v>
      </c>
      <c r="X61" s="39">
        <f>IF(I61&lt;0,"- ",IF(ISERROR((U61+V61+(W61-(W61*S61/$E$54)))/I61),"- ",(U61+V61+(W61-(W61*S61/$E$54)))/I61))</f>
        <v>12.790149248795888</v>
      </c>
      <c r="Y61" s="39">
        <f>IF(ISERROR(W61/H61),"- ",(W61/H61))</f>
        <v>1.8899571705614602</v>
      </c>
      <c r="Z61" s="34">
        <v>12.128841700667051</v>
      </c>
      <c r="AA61" s="40">
        <f>IF(Z61&lt;0,"- ",IF(ISERROR((($E59-S61)/Z61)),"- ",((($E59-S61)/Z61))))</f>
        <v>7.9504706533268248</v>
      </c>
      <c r="AB61" s="34">
        <v>0</v>
      </c>
      <c r="AC61" s="41">
        <f>IF(ISERROR(AB61/$E59*100),"- ",(AB61/$E59*100))</f>
        <v>0</v>
      </c>
      <c r="AD61" s="42">
        <v>0</v>
      </c>
      <c r="AE61" s="34">
        <v>1231.94</v>
      </c>
      <c r="AF61" s="43">
        <v>0.3873453667317498</v>
      </c>
      <c r="AG61" s="44">
        <v>1.0789134574991623</v>
      </c>
    </row>
    <row r="62" spans="1:33" s="45" customFormat="1" ht="10.5" x14ac:dyDescent="0.15">
      <c r="A62" s="110"/>
      <c r="B62" s="29">
        <v>28</v>
      </c>
      <c r="D62" s="47" t="s">
        <v>1121</v>
      </c>
      <c r="E62" s="50"/>
      <c r="F62" s="52"/>
      <c r="G62" s="33" t="s">
        <v>458</v>
      </c>
      <c r="H62" s="34">
        <v>70447.498351648828</v>
      </c>
      <c r="I62" s="34">
        <v>11834.657754633939</v>
      </c>
      <c r="J62" s="34">
        <v>1284.4187355908305</v>
      </c>
      <c r="K62" s="34">
        <v>1284.4187355908305</v>
      </c>
      <c r="L62" s="35">
        <f>IF(ISERROR(K62/$H62*100),"- ",(K62/$H62*100))</f>
        <v>1.823228312777651</v>
      </c>
      <c r="M62" s="35">
        <f>IF(ISERROR(I62/$H62*100),"- ",(I62/$H62*100))</f>
        <v>16.799259067454095</v>
      </c>
      <c r="N62" s="35">
        <v>1.0425984508911394</v>
      </c>
      <c r="O62" s="35">
        <v>1.0425984508911394</v>
      </c>
      <c r="P62" s="42">
        <f>IF(AND(O62&lt;0,O61&lt;0),"NA",IF(AND(O62&gt;0,O61&lt;0),"LP",IF(AND(O62&lt;O61,8&gt;0),"PL",((O62/O61-1)*100))))</f>
        <v>174.12684919206808</v>
      </c>
      <c r="Q62" s="34">
        <v>10.45639733314643</v>
      </c>
      <c r="R62" s="37">
        <v>8.2525164221846978</v>
      </c>
      <c r="S62" s="34">
        <v>0</v>
      </c>
      <c r="T62" s="39">
        <f>IF(O62&lt;0,"- ",IF(ISERROR(($E59-S62)/O62),"- ",(($E59-S62)/O62)))</f>
        <v>92.490066446558075</v>
      </c>
      <c r="U62" s="34">
        <v>5135.6508374984642</v>
      </c>
      <c r="V62" s="34">
        <v>3078.58</v>
      </c>
      <c r="W62" s="34">
        <v>118892.38404613001</v>
      </c>
      <c r="X62" s="39">
        <f>IF(I62&lt;0,"- ",IF(ISERROR((U62+V62+(W62-(W62*S62/$E$54)))/I62),"- ",(U62+V62+(W62-(W62*S62/$E$54)))/I62))</f>
        <v>10.740201999830457</v>
      </c>
      <c r="Y62" s="39">
        <f>IF(ISERROR(W62/H62),"- ",(W62/H62))</f>
        <v>1.6876736126620362</v>
      </c>
      <c r="Z62" s="34">
        <v>13.138565173880705</v>
      </c>
      <c r="AA62" s="40">
        <f>IF(Z62&lt;0,"- ",IF(ISERROR((($E59-S62)/Z62)),"- ",((($E59-S62)/Z62))))</f>
        <v>7.3394620130744244</v>
      </c>
      <c r="AB62" s="34">
        <v>0</v>
      </c>
      <c r="AC62" s="41">
        <f>IF(ISERROR(AB62/$E59*100),"- ",(AB62/$E59*100))</f>
        <v>0</v>
      </c>
      <c r="AD62" s="42">
        <v>0</v>
      </c>
      <c r="AE62" s="34">
        <v>1231.94</v>
      </c>
      <c r="AF62" s="43">
        <v>0.27548014202153387</v>
      </c>
      <c r="AG62" s="44">
        <v>1.3937447167467734</v>
      </c>
    </row>
    <row r="63" spans="1:33" s="45" customFormat="1" ht="10.5" x14ac:dyDescent="0.15">
      <c r="A63" s="110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109">
        <f>A59+1</f>
        <v>12</v>
      </c>
      <c r="B64" s="29">
        <v>25</v>
      </c>
      <c r="C64" s="30" t="str">
        <f>VLOOKUP($A64,'All cos summary'!$A$113:$B$128,2,FALSE)</f>
        <v>MANYAVAR IB Equity</v>
      </c>
      <c r="D64" s="63" t="s">
        <v>610</v>
      </c>
      <c r="E64" s="64">
        <v>372</v>
      </c>
      <c r="F64" s="65">
        <v>970.17114062147789</v>
      </c>
      <c r="G64" s="33" t="s">
        <v>518</v>
      </c>
      <c r="H64" s="78">
        <v>13864.83</v>
      </c>
      <c r="I64" s="78">
        <v>6426.0800000000008</v>
      </c>
      <c r="J64" s="78">
        <v>3634.5200000000013</v>
      </c>
      <c r="K64" s="78">
        <v>3884.7200000000012</v>
      </c>
      <c r="L64" s="79">
        <f>IF(ISERROR(K64/$H64*100),"- ",(K64/$H64*100))</f>
        <v>28.018518799004394</v>
      </c>
      <c r="M64" s="79">
        <f>IF(ISERROR(I64/$H64*100),"- ",(I64/$H64*100))</f>
        <v>46.348061966861479</v>
      </c>
      <c r="N64" s="79">
        <v>14.960566394994656</v>
      </c>
      <c r="O64" s="79">
        <v>15.990450316950692</v>
      </c>
      <c r="P64" s="80" t="s">
        <v>50</v>
      </c>
      <c r="Q64" s="78">
        <v>27.405489528693238</v>
      </c>
      <c r="R64" s="81">
        <v>21.747177141705535</v>
      </c>
      <c r="S64" s="78">
        <v>0</v>
      </c>
      <c r="T64" s="82">
        <f>IF(O64&lt;0,"- ",IF(ISERROR(($E64-S64)/O64),"- ",(($E64-S64)/O64)))</f>
        <v>23.263885170617179</v>
      </c>
      <c r="U64" s="78">
        <v>-7260.6100000000006</v>
      </c>
      <c r="V64" s="78">
        <v>0</v>
      </c>
      <c r="W64" s="78">
        <v>90385.994315999997</v>
      </c>
      <c r="X64" s="82">
        <f>IF(I64&lt;0,"- ",IF(ISERROR((U64+V64+W64)/I64),"- ",(U64+V64+W64)/I64))</f>
        <v>12.935628612777927</v>
      </c>
      <c r="Y64" s="70">
        <f>IF(ISERROR(W64/H64),"- ",(W64/H64))</f>
        <v>6.5190842091825143</v>
      </c>
      <c r="Z64" s="78">
        <v>73.52885486128261</v>
      </c>
      <c r="AA64" s="71">
        <f>IF(Z64&lt;0,"- ",IF(ISERROR(($E64/Z64)),"- ",(($E64/Z64))))</f>
        <v>5.0592383180970835</v>
      </c>
      <c r="AB64" s="78">
        <v>7.9999999999999991</v>
      </c>
      <c r="AC64" s="72">
        <f>IF(ISERROR(AB64/$E64*100),"- ",(AB64/$E64*100))</f>
        <v>2.150537634408602</v>
      </c>
      <c r="AD64" s="80">
        <v>53.473911273015396</v>
      </c>
      <c r="AE64" s="78">
        <v>242.94</v>
      </c>
      <c r="AF64" s="74">
        <v>-0.4285834029378518</v>
      </c>
      <c r="AG64" s="75" t="s">
        <v>50</v>
      </c>
    </row>
    <row r="65" spans="1:33" s="45" customFormat="1" ht="10.5" x14ac:dyDescent="0.15">
      <c r="A65" s="110"/>
      <c r="B65" s="29">
        <v>26</v>
      </c>
      <c r="C65" s="47"/>
      <c r="D65" s="47" t="s">
        <v>926</v>
      </c>
      <c r="E65" s="48"/>
      <c r="F65" s="32"/>
      <c r="G65" s="33" t="s">
        <v>311</v>
      </c>
      <c r="H65" s="34">
        <v>14174.69998136468</v>
      </c>
      <c r="I65" s="34">
        <v>6130.6547692812837</v>
      </c>
      <c r="J65" s="34">
        <v>3534.1580687583319</v>
      </c>
      <c r="K65" s="34">
        <v>3534.1580687583319</v>
      </c>
      <c r="L65" s="35">
        <f>IF(ISERROR(K65/$H65*100),"- ",(K65/$H65*100))</f>
        <v>24.932859767082547</v>
      </c>
      <c r="M65" s="35">
        <f>IF(ISERROR(I65/$H65*100),"- ",(I65/$H65*100))</f>
        <v>43.250684510721129</v>
      </c>
      <c r="N65" s="35">
        <v>14.547452328798601</v>
      </c>
      <c r="O65" s="35">
        <v>14.547452328798601</v>
      </c>
      <c r="P65" s="42">
        <f>IF(AND(O65&lt;0,O64&lt;0),"NA",IF(AND(O65&gt;0,O64&lt;0),"LP",IF(AND(O65&lt;0,O64&gt;0),"PL",((O65/O64-1)*100))))</f>
        <v>-9.0241235209144843</v>
      </c>
      <c r="Q65" s="34">
        <v>22.695341654525965</v>
      </c>
      <c r="R65" s="37">
        <v>18.166987014356909</v>
      </c>
      <c r="S65" s="34">
        <v>0</v>
      </c>
      <c r="T65" s="38">
        <f>IF(O65&lt;0,"- ",IF(ISERROR(($E64-S65)/O65),"- ",(($E64-S65)/O65)))</f>
        <v>25.571487817394456</v>
      </c>
      <c r="U65" s="34">
        <v>-8853.4141921714108</v>
      </c>
      <c r="V65" s="34">
        <v>0</v>
      </c>
      <c r="W65" s="34">
        <v>90385.994315999997</v>
      </c>
      <c r="X65" s="38">
        <f>IF(I65&lt;0,"- ",IF(ISERROR((U65+V65+W65)/I65),"- ",(U65+V65+W65)/I65))</f>
        <v>13.299163497569918</v>
      </c>
      <c r="Y65" s="39">
        <f>IF(ISERROR(W65/H65),"- ",(W65/H65))</f>
        <v>6.3765719510698258</v>
      </c>
      <c r="Z65" s="34">
        <v>80.076307190081224</v>
      </c>
      <c r="AA65" s="40">
        <f>IF(Z65&lt;0,"- ",IF(ISERROR(($E64/Z65)),"- ",(($E64/Z65))))</f>
        <v>4.6455688711639089</v>
      </c>
      <c r="AB65" s="34">
        <v>9</v>
      </c>
      <c r="AC65" s="41">
        <f>IF(ISERROR(AB65/$E64*100),"- ",(AB65/$E64*100))</f>
        <v>2.4193548387096775</v>
      </c>
      <c r="AD65" s="42">
        <v>61.866502784018842</v>
      </c>
      <c r="AE65" s="34">
        <v>242.94</v>
      </c>
      <c r="AF65" s="43">
        <v>-0.47449969774279954</v>
      </c>
      <c r="AG65" s="44" t="s">
        <v>50</v>
      </c>
    </row>
    <row r="66" spans="1:33" s="45" customFormat="1" ht="10.5" x14ac:dyDescent="0.15">
      <c r="A66" s="110"/>
      <c r="B66" s="29">
        <v>27</v>
      </c>
      <c r="C66" s="47"/>
      <c r="D66" s="49" t="s">
        <v>927</v>
      </c>
      <c r="E66" s="50"/>
      <c r="F66" s="51"/>
      <c r="G66" s="33" t="s">
        <v>407</v>
      </c>
      <c r="H66" s="34">
        <v>15258.966691952921</v>
      </c>
      <c r="I66" s="34">
        <v>6664.7633313072165</v>
      </c>
      <c r="J66" s="34">
        <v>3935.3440614906494</v>
      </c>
      <c r="K66" s="34">
        <v>3935.3440614906494</v>
      </c>
      <c r="L66" s="35">
        <f>IF(ISERROR(K66/$H66*100),"- ",(K66/$H66*100))</f>
        <v>25.790370612487283</v>
      </c>
      <c r="M66" s="35">
        <f>IF(ISERROR(I66/$H66*100),"- ",(I66/$H66*100))</f>
        <v>43.677684510721129</v>
      </c>
      <c r="N66" s="35">
        <v>16.198831240185434</v>
      </c>
      <c r="O66" s="35">
        <v>16.198831240185434</v>
      </c>
      <c r="P66" s="42">
        <f>IF(AND(O66&lt;0,O65&lt;0),"NA",IF(AND(O66&gt;0,O65&lt;0),"LP",IF(AND(O66&lt;0,O65&gt;0),"PL",((O66/O65-1)*100))))</f>
        <v>11.351670890975951</v>
      </c>
      <c r="Q66" s="34">
        <v>23.044602437811022</v>
      </c>
      <c r="R66" s="37">
        <v>18.560648005306106</v>
      </c>
      <c r="S66" s="34">
        <v>0</v>
      </c>
      <c r="T66" s="39">
        <f>IF(O66&lt;0,"- ",IF(ISERROR(($E64-S66)/O66),"- ",(($E64-S66)/O66)))</f>
        <v>22.964619760786</v>
      </c>
      <c r="U66" s="34">
        <v>-9993.7045909416865</v>
      </c>
      <c r="V66" s="34">
        <v>0</v>
      </c>
      <c r="W66" s="34">
        <v>90385.994315999997</v>
      </c>
      <c r="X66" s="39">
        <f>IF(I66&lt;0,"- ",IF(ISERROR((U66+V66+W66)/I66),"- ",(U66+V66+W66)/I66))</f>
        <v>12.062287245433257</v>
      </c>
      <c r="Y66" s="39">
        <f>IF(ISERROR(W66/H66),"- ",(W66/H66))</f>
        <v>5.9234675676739377</v>
      </c>
      <c r="Z66" s="34">
        <v>87.275138430266665</v>
      </c>
      <c r="AA66" s="40">
        <f>IF(Z66&lt;0,"- ",IF(ISERROR(($E64/Z66)),"- ",(($E64/Z66))))</f>
        <v>4.2623822395564588</v>
      </c>
      <c r="AB66" s="34">
        <v>11</v>
      </c>
      <c r="AC66" s="41">
        <f>IF(ISERROR(AB66/$E64*100),"- ",(AB66/$E64*100))</f>
        <v>2.956989247311828</v>
      </c>
      <c r="AD66" s="42">
        <v>67.906133701248933</v>
      </c>
      <c r="AE66" s="34">
        <v>242.94</v>
      </c>
      <c r="AF66" s="43">
        <v>-0.49161826302324513</v>
      </c>
      <c r="AG66" s="44" t="s">
        <v>50</v>
      </c>
    </row>
    <row r="67" spans="1:33" s="45" customFormat="1" ht="10.5" x14ac:dyDescent="0.15">
      <c r="A67" s="110"/>
      <c r="B67" s="29">
        <v>28</v>
      </c>
      <c r="D67" s="47" t="s">
        <v>1121</v>
      </c>
      <c r="E67" s="50"/>
      <c r="F67" s="52"/>
      <c r="G67" s="33" t="s">
        <v>458</v>
      </c>
      <c r="H67" s="34">
        <v>16703.285376155789</v>
      </c>
      <c r="I67" s="34">
        <v>7387.8104247991232</v>
      </c>
      <c r="J67" s="34">
        <v>4430.956120575861</v>
      </c>
      <c r="K67" s="34">
        <v>4430.956120575861</v>
      </c>
      <c r="L67" s="35">
        <f>IF(ISERROR(K67/$H67*100),"- ",(K67/$H67*100))</f>
        <v>26.527452658511859</v>
      </c>
      <c r="M67" s="35">
        <f>IF(ISERROR(I67/$H67*100),"- ",(I67/$H67*100))</f>
        <v>44.229684510721121</v>
      </c>
      <c r="N67" s="35">
        <v>18.238890757289294</v>
      </c>
      <c r="O67" s="35">
        <v>18.238890757289294</v>
      </c>
      <c r="P67" s="42">
        <f>IF(AND(O67&lt;0,O66&lt;0),"NA",IF(AND(O67&gt;0,O66&lt;0),"LP",IF(AND(O67&lt;0,O66&gt;0),"PL",((O67/O66-1)*100))))</f>
        <v>12.593868575178192</v>
      </c>
      <c r="Q67" s="34">
        <v>24.033400298439417</v>
      </c>
      <c r="R67" s="37">
        <v>19.297548643382452</v>
      </c>
      <c r="S67" s="34">
        <v>0</v>
      </c>
      <c r="T67" s="39">
        <f>IF(O67&lt;0,"- ",IF(ISERROR(($E64-S67)/O67),"- ",(($E64-S67)/O67)))</f>
        <v>20.395977197863733</v>
      </c>
      <c r="U67" s="34">
        <v>-10989.650445318124</v>
      </c>
      <c r="V67" s="34">
        <v>0</v>
      </c>
      <c r="W67" s="34">
        <v>90385.994315999997</v>
      </c>
      <c r="X67" s="39">
        <f>IF(I67&lt;0,"- ",IF(ISERROR((U67+V67+W67)/I67),"- ",(U67+V67+W67)/I67))</f>
        <v>10.746938443922062</v>
      </c>
      <c r="Y67" s="39">
        <f>IF(ISERROR(W67/H67),"- ",(W67/H67))</f>
        <v>5.4112704345593876</v>
      </c>
      <c r="Z67" s="34">
        <v>94.514029187555963</v>
      </c>
      <c r="AA67" s="40">
        <f>IF(Z67&lt;0,"- ",IF(ISERROR(($E64/Z67)),"- ",(($E64/Z67))))</f>
        <v>3.9359236210509452</v>
      </c>
      <c r="AB67" s="34">
        <v>12.000000000000002</v>
      </c>
      <c r="AC67" s="41">
        <f>IF(ISERROR(AB67/$E64*100),"- ",(AB67/$E64*100))</f>
        <v>3.2258064516129039</v>
      </c>
      <c r="AD67" s="42">
        <v>65.793474831818486</v>
      </c>
      <c r="AE67" s="34">
        <v>242.94</v>
      </c>
      <c r="AF67" s="43">
        <v>-0.49767617008533416</v>
      </c>
      <c r="AG67" s="44" t="s">
        <v>50</v>
      </c>
    </row>
    <row r="68" spans="1:33" s="45" customFormat="1" ht="10.5" x14ac:dyDescent="0.15">
      <c r="A68" s="110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x14ac:dyDescent="0.15">
      <c r="A69" s="109">
        <f>A64+1</f>
        <v>13</v>
      </c>
      <c r="B69" s="29">
        <v>25</v>
      </c>
      <c r="C69" s="30" t="str">
        <f>VLOOKUP($A69,'All cos summary'!$A$113:$B$128,2,FALSE)</f>
        <v>BATA IB Equity</v>
      </c>
      <c r="D69" s="63" t="s">
        <v>604</v>
      </c>
      <c r="E69" s="64">
        <v>657.15</v>
      </c>
      <c r="F69" s="65">
        <v>906.58372683947812</v>
      </c>
      <c r="G69" s="33" t="s">
        <v>518</v>
      </c>
      <c r="H69" s="78">
        <v>34867.629999999997</v>
      </c>
      <c r="I69" s="78">
        <v>7351.0099999999929</v>
      </c>
      <c r="J69" s="78">
        <v>3284.4899999999943</v>
      </c>
      <c r="K69" s="78">
        <v>2226.7779999999943</v>
      </c>
      <c r="L69" s="79">
        <f>IF(ISERROR(K69/$H69*100),"- ",(K69/$H69*100))</f>
        <v>6.3863761316728285</v>
      </c>
      <c r="M69" s="79">
        <f>IF(ISERROR(I69/$H69*100),"- ",(I69/$H69*100))</f>
        <v>21.082620183820907</v>
      </c>
      <c r="N69" s="79">
        <v>25.554665131333209</v>
      </c>
      <c r="O69" s="79">
        <v>17.325236524337065</v>
      </c>
      <c r="P69" s="80" t="s">
        <v>50</v>
      </c>
      <c r="Q69" s="78">
        <v>15.536367210056101</v>
      </c>
      <c r="R69" s="81">
        <v>14.432162237046098</v>
      </c>
      <c r="S69" s="78">
        <v>0</v>
      </c>
      <c r="T69" s="82">
        <f>IF(O69&lt;0,"- ",IF(ISERROR(($E69-S69)/O69),"- ",(($E69-S69)/O69)))</f>
        <v>37.930218099873549</v>
      </c>
      <c r="U69" s="78">
        <v>-4746.8999999999996</v>
      </c>
      <c r="V69" s="78">
        <v>0</v>
      </c>
      <c r="W69" s="78">
        <v>84461.872910999984</v>
      </c>
      <c r="X69" s="82">
        <f>IF(I69&lt;0,"- ",IF(ISERROR((U69+V69+W69)/I69),"- ",(U69+V69+W69)/I69))</f>
        <v>10.844084406224459</v>
      </c>
      <c r="Y69" s="70">
        <f>IF(ISERROR(W69/H69),"- ",(W69/H69))</f>
        <v>2.4223577258047073</v>
      </c>
      <c r="Z69" s="78">
        <v>121.83018486244244</v>
      </c>
      <c r="AA69" s="71">
        <f>IF(Z69&lt;0,"- ",IF(ISERROR(($E69/Z69)),"- ",(($E69/Z69))))</f>
        <v>5.393983442953675</v>
      </c>
      <c r="AB69" s="78">
        <v>19</v>
      </c>
      <c r="AC69" s="72">
        <f>IF(ISERROR(AB69/$E69*100),"- ",(AB69/$E69*100))</f>
        <v>2.8912729209465118</v>
      </c>
      <c r="AD69" s="80">
        <v>74.350416655249489</v>
      </c>
      <c r="AE69" s="78">
        <v>642.64</v>
      </c>
      <c r="AF69" s="74">
        <v>-0.30765541478779784</v>
      </c>
      <c r="AG69" s="75">
        <v>2.8334072984062417</v>
      </c>
    </row>
    <row r="70" spans="1:33" s="45" customFormat="1" ht="10.5" x14ac:dyDescent="0.15">
      <c r="A70" s="110"/>
      <c r="B70" s="29">
        <v>26</v>
      </c>
      <c r="C70" s="47"/>
      <c r="D70" s="47" t="s">
        <v>928</v>
      </c>
      <c r="E70" s="48"/>
      <c r="F70" s="32"/>
      <c r="G70" s="33" t="s">
        <v>311</v>
      </c>
      <c r="H70" s="34">
        <v>35079.845188541658</v>
      </c>
      <c r="I70" s="34">
        <v>7394.0345321380119</v>
      </c>
      <c r="J70" s="34">
        <v>1798.9014094607803</v>
      </c>
      <c r="K70" s="34">
        <v>1972.8564094607802</v>
      </c>
      <c r="L70" s="35">
        <f>IF(ISERROR(K70/$H70*100),"- ",(K70/$H70*100))</f>
        <v>5.6239028389588972</v>
      </c>
      <c r="M70" s="35">
        <f>IF(ISERROR(I70/$H70*100),"- ",(I70/$H70*100))</f>
        <v>21.07772851447238</v>
      </c>
      <c r="N70" s="35">
        <v>13.996183006510492</v>
      </c>
      <c r="O70" s="35">
        <v>15.349623501966734</v>
      </c>
      <c r="P70" s="42">
        <f>IF(AND(O70&lt;0,O69&lt;0),"NA",IF(AND(O70&gt;0,O69&lt;0),"LP",IF(AND(O70&lt;0,O69&gt;0),"PL",((O70/O69-1)*100))))</f>
        <v>-11.403094091068555</v>
      </c>
      <c r="Q70" s="34">
        <v>14.145786860620651</v>
      </c>
      <c r="R70" s="37">
        <v>12.810973688207058</v>
      </c>
      <c r="S70" s="34">
        <v>0</v>
      </c>
      <c r="T70" s="38">
        <f>IF(O70&lt;0,"- ",IF(ISERROR(($E69-S70)/O70),"- ",(($E69-S70)/O70)))</f>
        <v>42.812124995495815</v>
      </c>
      <c r="U70" s="34">
        <v>-7041.6926286461257</v>
      </c>
      <c r="V70" s="34">
        <v>0</v>
      </c>
      <c r="W70" s="34">
        <v>84461.872910999984</v>
      </c>
      <c r="X70" s="38">
        <f>IF(I70&lt;0,"- ",IF(ISERROR((U70+V70+W70)/I70),"- ",(U70+V70+W70)/I70))</f>
        <v>10.470627361266533</v>
      </c>
      <c r="Y70" s="39">
        <f>IF(ISERROR(W70/H70),"- ",(W70/H70))</f>
        <v>2.4077036958700226</v>
      </c>
      <c r="Z70" s="34">
        <v>117.8022408304866</v>
      </c>
      <c r="AA70" s="40">
        <f>IF(Z70&lt;0,"- ",IF(ISERROR(($E69/Z70)),"- ",(($E69/Z70))))</f>
        <v>5.578416805717783</v>
      </c>
      <c r="AB70" s="34">
        <v>20</v>
      </c>
      <c r="AC70" s="41">
        <f>IF(ISERROR(AB70/$E69*100),"- ",(AB70/$E69*100))</f>
        <v>3.0434451799436961</v>
      </c>
      <c r="AD70" s="42">
        <v>142.89610239232198</v>
      </c>
      <c r="AE70" s="34">
        <v>642.64</v>
      </c>
      <c r="AF70" s="43">
        <v>-0.45726054138265187</v>
      </c>
      <c r="AG70" s="44">
        <v>2.3705818122920799</v>
      </c>
    </row>
    <row r="71" spans="1:33" s="45" customFormat="1" ht="10.5" x14ac:dyDescent="0.15">
      <c r="A71" s="110"/>
      <c r="B71" s="29">
        <v>27</v>
      </c>
      <c r="C71" s="47"/>
      <c r="D71" s="49" t="s">
        <v>869</v>
      </c>
      <c r="E71" s="50"/>
      <c r="F71" s="51"/>
      <c r="G71" s="33" t="s">
        <v>407</v>
      </c>
      <c r="H71" s="34">
        <v>37577.530165965829</v>
      </c>
      <c r="I71" s="34">
        <v>8304.3306357241254</v>
      </c>
      <c r="J71" s="34">
        <v>2515.6211848124899</v>
      </c>
      <c r="K71" s="34">
        <v>2515.6211848124899</v>
      </c>
      <c r="L71" s="35">
        <f>IF(ISERROR(K71/$H71*100),"- ",(K71/$H71*100))</f>
        <v>6.6944825104309311</v>
      </c>
      <c r="M71" s="35">
        <f>IF(ISERROR(I71/$H71*100),"- ",(I71/$H71*100))</f>
        <v>22.099192254113078</v>
      </c>
      <c r="N71" s="35">
        <v>19.572553722243324</v>
      </c>
      <c r="O71" s="35">
        <v>19.572553722243324</v>
      </c>
      <c r="P71" s="42">
        <f>IF(AND(O71&lt;0,O70&lt;0),"NA",IF(AND(O71&gt;0,O70&lt;0),"LP",IF(AND(O71&lt;0,O70&gt;0),"PL",((O71/O70-1)*100))))</f>
        <v>27.511620853342155</v>
      </c>
      <c r="Q71" s="34">
        <v>17.067586471772426</v>
      </c>
      <c r="R71" s="37">
        <v>16.965232858240302</v>
      </c>
      <c r="S71" s="34">
        <v>0</v>
      </c>
      <c r="T71" s="39">
        <f>IF(O71&lt;0,"- ",IF(ISERROR(($E69-S71)/O71),"- ",(($E69-S71)/O71)))</f>
        <v>33.575077086296545</v>
      </c>
      <c r="U71" s="34">
        <v>-7755.6318933676675</v>
      </c>
      <c r="V71" s="34">
        <v>0</v>
      </c>
      <c r="W71" s="34">
        <v>84461.872910999984</v>
      </c>
      <c r="X71" s="39">
        <f>IF(I71&lt;0,"- ",IF(ISERROR((U71+V71+W71)/I71),"- ",(U71+V71+W71)/I71))</f>
        <v>9.2368963113838785</v>
      </c>
      <c r="Y71" s="39">
        <f>IF(ISERROR(W71/H71),"- ",(W71/H71))</f>
        <v>2.2476696189974072</v>
      </c>
      <c r="Z71" s="34">
        <v>112.93498377219963</v>
      </c>
      <c r="AA71" s="40">
        <f>IF(Z71&lt;0,"- ",IF(ISERROR(($E69/Z71)),"- ",(($E69/Z71))))</f>
        <v>5.8188346785928857</v>
      </c>
      <c r="AB71" s="34">
        <v>24.999999999999996</v>
      </c>
      <c r="AC71" s="41">
        <f>IF(ISERROR(AB71/$E69*100),"- ",(AB71/$E69*100))</f>
        <v>3.8043064749296196</v>
      </c>
      <c r="AD71" s="42">
        <v>127.72988315565908</v>
      </c>
      <c r="AE71" s="34">
        <v>642.64</v>
      </c>
      <c r="AF71" s="43">
        <v>-0.52303622591564813</v>
      </c>
      <c r="AG71" s="44">
        <v>2.7194536499345547</v>
      </c>
    </row>
    <row r="72" spans="1:33" s="45" customFormat="1" ht="10.5" x14ac:dyDescent="0.15">
      <c r="A72" s="110"/>
      <c r="B72" s="29">
        <v>28</v>
      </c>
      <c r="D72" s="47" t="s">
        <v>1122</v>
      </c>
      <c r="E72" s="50"/>
      <c r="F72" s="52"/>
      <c r="G72" s="33" t="s">
        <v>458</v>
      </c>
      <c r="H72" s="34">
        <v>40186.675387902898</v>
      </c>
      <c r="I72" s="34">
        <v>9162.8240283015512</v>
      </c>
      <c r="J72" s="34">
        <v>3052.3219598958199</v>
      </c>
      <c r="K72" s="34">
        <v>3052.3219598958199</v>
      </c>
      <c r="L72" s="35">
        <f>IF(ISERROR(K72/$H72*100),"- ",(K72/$H72*100))</f>
        <v>7.5953582386032306</v>
      </c>
      <c r="M72" s="35">
        <f>IF(ISERROR(I72/$H72*100),"- ",(I72/$H72*100))</f>
        <v>22.800652056576368</v>
      </c>
      <c r="N72" s="35">
        <v>23.748303559503142</v>
      </c>
      <c r="O72" s="35">
        <v>23.748303559503142</v>
      </c>
      <c r="P72" s="42">
        <f>IF(AND(O72&lt;0,O71&lt;0),"NA",IF(AND(O72&gt;0,O71&lt;0),"LP",IF(AND(O72&lt;0,O71&gt;0),"PL",((O72/O71-1)*100))))</f>
        <v>21.334721552018365</v>
      </c>
      <c r="Q72" s="34">
        <v>19.793358791962525</v>
      </c>
      <c r="R72" s="37">
        <v>21.577357954334776</v>
      </c>
      <c r="S72" s="34">
        <v>0</v>
      </c>
      <c r="T72" s="39">
        <f>IF(O72&lt;0,"- ",IF(ISERROR(($E69-S72)/O72),"- ",(($E69-S72)/O72)))</f>
        <v>27.671450230264309</v>
      </c>
      <c r="U72" s="34">
        <v>-8084.4368344299501</v>
      </c>
      <c r="V72" s="34">
        <v>0</v>
      </c>
      <c r="W72" s="34">
        <v>84461.872910999984</v>
      </c>
      <c r="X72" s="39">
        <f>IF(I72&lt;0,"- ",IF(ISERROR((U72+V72+W72)/I72),"- ",(U72+V72+W72)/I72))</f>
        <v>8.3355781842650529</v>
      </c>
      <c r="Y72" s="39">
        <f>IF(ISERROR(W72/H72),"- ",(W72/H72))</f>
        <v>2.1017382526852404</v>
      </c>
      <c r="Z72" s="34">
        <v>107.18745762922541</v>
      </c>
      <c r="AA72" s="40">
        <f>IF(Z72&lt;0,"- ",IF(ISERROR(($E69/Z72)),"- ",(($E69/Z72))))</f>
        <v>6.1308479045483342</v>
      </c>
      <c r="AB72" s="34">
        <v>30</v>
      </c>
      <c r="AC72" s="41">
        <f>IF(ISERROR(AB72/$E69*100),"- ",(AB72/$E69*100))</f>
        <v>4.5651677699155444</v>
      </c>
      <c r="AD72" s="42">
        <v>126.32481273802469</v>
      </c>
      <c r="AE72" s="34">
        <v>642.64</v>
      </c>
      <c r="AF72" s="43">
        <v>-0.57150192452718207</v>
      </c>
      <c r="AG72" s="44">
        <v>3.0531605363035355</v>
      </c>
    </row>
    <row r="73" spans="1:33" s="45" customFormat="1" ht="10.5" x14ac:dyDescent="0.15">
      <c r="A73" s="110"/>
      <c r="B73" s="46"/>
      <c r="E73" s="53"/>
      <c r="F73" s="76"/>
      <c r="G73" s="77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44"/>
    </row>
    <row r="74" spans="1:33" s="45" customFormat="1" ht="10.5" x14ac:dyDescent="0.15">
      <c r="A74" s="109">
        <f>A69+1</f>
        <v>14</v>
      </c>
      <c r="B74" s="29">
        <v>25</v>
      </c>
      <c r="C74" s="30" t="str">
        <f>VLOOKUP($A74,'All cos summary'!$A$113:$B$128,2,FALSE)</f>
        <v>WESTLIFE IB Equity</v>
      </c>
      <c r="D74" s="63" t="s">
        <v>1138</v>
      </c>
      <c r="E74" s="64">
        <v>459.95</v>
      </c>
      <c r="F74" s="65">
        <v>766.29087889121445</v>
      </c>
      <c r="G74" s="33" t="s">
        <v>518</v>
      </c>
      <c r="H74" s="78">
        <v>24741.32</v>
      </c>
      <c r="I74" s="78">
        <v>3198.0919999999987</v>
      </c>
      <c r="J74" s="78">
        <v>131.82199999999864</v>
      </c>
      <c r="K74" s="78">
        <v>131.82199999999864</v>
      </c>
      <c r="L74" s="79">
        <f>IF(ISERROR(K74/$H74*100),"- ",(K74/$H74*100))</f>
        <v>0.5328009984915868</v>
      </c>
      <c r="M74" s="79">
        <f>IF(ISERROR(I74/$H74*100),"- ",(I74/$H74*100))</f>
        <v>12.926117119054274</v>
      </c>
      <c r="N74" s="79">
        <v>0.84533252961054905</v>
      </c>
      <c r="O74" s="79">
        <v>0.84533252961054905</v>
      </c>
      <c r="P74" s="80" t="s">
        <v>50</v>
      </c>
      <c r="Q74" s="78">
        <v>15.402666978470217</v>
      </c>
      <c r="R74" s="81">
        <v>2.2122348897310049</v>
      </c>
      <c r="S74" s="78">
        <v>0</v>
      </c>
      <c r="T74" s="82">
        <f>IF(O74&lt;0,"- ",IF(ISERROR(($E74-S74)/O74),"- ",(($E74-S74)/O74)))</f>
        <v>544.10540691235713</v>
      </c>
      <c r="U74" s="78">
        <v>899.55</v>
      </c>
      <c r="V74" s="78">
        <v>0</v>
      </c>
      <c r="W74" s="78">
        <v>71391.489731900001</v>
      </c>
      <c r="X74" s="82">
        <f>IF(I74&lt;0,"- ",IF(ISERROR((U74+V74+W74)/I74),"- ",(U74+V74+W74)/I74))</f>
        <v>22.604427806298265</v>
      </c>
      <c r="Y74" s="70">
        <f>IF(ISERROR(W74/H74),"- ",(W74/H74))</f>
        <v>2.8855166067089386</v>
      </c>
      <c r="Z74" s="78">
        <v>38.699957035032476</v>
      </c>
      <c r="AA74" s="71">
        <f>IF(Z74&lt;0,"- ",IF(ISERROR(($E74/Z74)),"- ",(($E74/Z74))))</f>
        <v>11.885026114722507</v>
      </c>
      <c r="AB74" s="78">
        <v>0</v>
      </c>
      <c r="AC74" s="72">
        <f>IF(ISERROR(AB74/$E74*100),"- ",(AB74/$E74*100))</f>
        <v>0</v>
      </c>
      <c r="AD74" s="80">
        <v>0</v>
      </c>
      <c r="AE74" s="78">
        <v>311.88</v>
      </c>
      <c r="AF74" s="74">
        <v>0.15096235037076861</v>
      </c>
      <c r="AG74" s="75">
        <v>0.91010429940063131</v>
      </c>
    </row>
    <row r="75" spans="1:33" s="45" customFormat="1" ht="10.5" x14ac:dyDescent="0.15">
      <c r="A75" s="110"/>
      <c r="B75" s="29">
        <v>26</v>
      </c>
      <c r="C75" s="47"/>
      <c r="D75" s="47" t="s">
        <v>802</v>
      </c>
      <c r="E75" s="48"/>
      <c r="F75" s="32"/>
      <c r="G75" s="33" t="s">
        <v>311</v>
      </c>
      <c r="H75" s="34">
        <v>25813.404359568864</v>
      </c>
      <c r="I75" s="34">
        <v>3456.3954293601928</v>
      </c>
      <c r="J75" s="34">
        <v>446.2980423334248</v>
      </c>
      <c r="K75" s="34">
        <v>95.498042333424735</v>
      </c>
      <c r="L75" s="35">
        <f>IF(ISERROR(K75/$H75*100),"- ",(K75/$H75*100))</f>
        <v>0.36995524109559852</v>
      </c>
      <c r="M75" s="35">
        <f>IF(ISERROR(I75/$H75*100),"- ",(I75/$H75*100))</f>
        <v>13.389924789517076</v>
      </c>
      <c r="N75" s="35">
        <v>2.8619672974613781</v>
      </c>
      <c r="O75" s="35">
        <v>0.61239855030700541</v>
      </c>
      <c r="P75" s="42">
        <f>IF(AND(O75&lt;0,O74&lt;0),"NA",IF(AND(O75&gt;0,O74&lt;0),"LP",IF(AND(O75&lt;0,O74&gt;0),"PL",((O75/O74-1)*100))))</f>
        <v>-27.555307662282679</v>
      </c>
      <c r="Q75" s="34">
        <v>15.854593374573486</v>
      </c>
      <c r="R75" s="37">
        <v>1.5260009854560415</v>
      </c>
      <c r="S75" s="34">
        <v>0</v>
      </c>
      <c r="T75" s="38">
        <f>IF(O75&lt;0,"- ",IF(ISERROR(($E74-S75)/O75),"- ",(($E74-S75)/O75)))</f>
        <v>751.06317572015735</v>
      </c>
      <c r="U75" s="34">
        <v>907.02822908291955</v>
      </c>
      <c r="V75" s="34">
        <v>0</v>
      </c>
      <c r="W75" s="34">
        <v>71391.489731900001</v>
      </c>
      <c r="X75" s="38">
        <f>IF(I75&lt;0,"- ",IF(ISERROR((U75+V75+W75)/I75),"- ",(U75+V75+W75)/I75))</f>
        <v>20.917316736055856</v>
      </c>
      <c r="Y75" s="39">
        <f>IF(ISERROR(W75/H75),"- ",(W75/H75))</f>
        <v>2.7656751018753414</v>
      </c>
      <c r="Z75" s="34">
        <v>41.561924332493859</v>
      </c>
      <c r="AA75" s="40">
        <f>IF(Z75&lt;0,"- ",IF(ISERROR(($E74/Z75)),"- ",(($E74/Z75))))</f>
        <v>11.066619445250344</v>
      </c>
      <c r="AB75" s="34">
        <v>0</v>
      </c>
      <c r="AC75" s="41">
        <f>IF(ISERROR(AB75/$E74*100),"- ",(AB75/$E74*100))</f>
        <v>0</v>
      </c>
      <c r="AD75" s="42">
        <v>0</v>
      </c>
      <c r="AE75" s="34">
        <v>311.88</v>
      </c>
      <c r="AF75" s="43">
        <v>0.14493762778763614</v>
      </c>
      <c r="AG75" s="44">
        <v>0.82102646448653926</v>
      </c>
    </row>
    <row r="76" spans="1:33" s="45" customFormat="1" ht="10.5" x14ac:dyDescent="0.15">
      <c r="A76" s="110"/>
      <c r="B76" s="29">
        <v>27</v>
      </c>
      <c r="C76" s="47"/>
      <c r="D76" s="49" t="s">
        <v>819</v>
      </c>
      <c r="E76" s="50"/>
      <c r="F76" s="51"/>
      <c r="G76" s="33" t="s">
        <v>407</v>
      </c>
      <c r="H76" s="34">
        <v>29136.528681152573</v>
      </c>
      <c r="I76" s="34">
        <v>4174.1851179647347</v>
      </c>
      <c r="J76" s="34">
        <v>279.72849917900203</v>
      </c>
      <c r="K76" s="34">
        <v>279.72849917900203</v>
      </c>
      <c r="L76" s="35">
        <f>IF(ISERROR(K76/$H76*100),"- ",(K76/$H76*100))</f>
        <v>0.96006117351909825</v>
      </c>
      <c r="M76" s="35">
        <f>IF(ISERROR(I76/$H76*100),"- ",(I76/$H76*100))</f>
        <v>14.326295227697708</v>
      </c>
      <c r="N76" s="35">
        <v>1.7938098330714951</v>
      </c>
      <c r="O76" s="35">
        <v>1.7938098330714951</v>
      </c>
      <c r="P76" s="42">
        <f>IF(AND(O76&lt;0,O75&lt;0),"NA",IF(AND(O76&gt;0,O75&lt;0),"LP",IF(AND(O76&lt;0,O75&gt;0),"PL",((O76/O75-1)*100))))</f>
        <v>192.915427734476</v>
      </c>
      <c r="Q76" s="34">
        <v>19.157588753712755</v>
      </c>
      <c r="R76" s="37">
        <v>4.2750451877099698</v>
      </c>
      <c r="S76" s="34">
        <v>0</v>
      </c>
      <c r="T76" s="39">
        <f>IF(O76&lt;0,"- ",IF(ISERROR(($E74-S76)/O76),"- ",(($E74-S76)/O76)))</f>
        <v>256.40956556272147</v>
      </c>
      <c r="U76" s="34">
        <v>1338.0007412835762</v>
      </c>
      <c r="V76" s="34">
        <v>0</v>
      </c>
      <c r="W76" s="34">
        <v>71391.489731900001</v>
      </c>
      <c r="X76" s="39">
        <f>IF(I76&lt;0,"- ",IF(ISERROR((U76+V76+W76)/I76),"- ",(U76+V76+W76)/I76))</f>
        <v>17.423638007852727</v>
      </c>
      <c r="Y76" s="39">
        <f>IF(ISERROR(W76/H76),"- ",(W76/H76))</f>
        <v>2.450240058215333</v>
      </c>
      <c r="Z76" s="34">
        <v>42.358116476824108</v>
      </c>
      <c r="AA76" s="40">
        <f>IF(Z76&lt;0,"- ",IF(ISERROR(($E74/Z76)),"- ",(($E74/Z76))))</f>
        <v>10.858603692911082</v>
      </c>
      <c r="AB76" s="34">
        <v>0.99761768874125467</v>
      </c>
      <c r="AC76" s="41">
        <f>IF(ISERROR(AB76/$E74*100),"- ",(AB76/$E74*100))</f>
        <v>0.21689698635531138</v>
      </c>
      <c r="AD76" s="42">
        <v>55.614462043228919</v>
      </c>
      <c r="AE76" s="34">
        <v>311.88</v>
      </c>
      <c r="AF76" s="43">
        <v>0.20448447859137911</v>
      </c>
      <c r="AG76" s="44">
        <v>1.0897286726430713</v>
      </c>
    </row>
    <row r="77" spans="1:33" s="45" customFormat="1" ht="10.5" x14ac:dyDescent="0.15">
      <c r="A77" s="110"/>
      <c r="B77" s="29">
        <v>28</v>
      </c>
      <c r="D77" s="47" t="s">
        <v>1123</v>
      </c>
      <c r="E77" s="50"/>
      <c r="F77" s="52"/>
      <c r="G77" s="33" t="s">
        <v>458</v>
      </c>
      <c r="H77" s="34">
        <v>33097.880146198258</v>
      </c>
      <c r="I77" s="34">
        <v>5182.4764891255109</v>
      </c>
      <c r="J77" s="34">
        <v>729.44446632646043</v>
      </c>
      <c r="K77" s="34">
        <v>729.44446632646043</v>
      </c>
      <c r="L77" s="35">
        <f>IF(ISERROR(K77/$H77*100),"- ",(K77/$H77*100))</f>
        <v>2.2039008634522688</v>
      </c>
      <c r="M77" s="35">
        <f>IF(ISERROR(I77/$H77*100),"- ",(I77/$H77*100))</f>
        <v>15.658031469791242</v>
      </c>
      <c r="N77" s="35">
        <v>4.6776951945060015</v>
      </c>
      <c r="O77" s="35">
        <v>4.6776951945060015</v>
      </c>
      <c r="P77" s="42">
        <f>IF(AND(O77&lt;0,O76&lt;0),"NA",IF(AND(O77&gt;0,O76&lt;0),"LP",IF(AND(O77&lt;0,O76&gt;0),"PL",((O77/O76-1)*100))))</f>
        <v>160.76873413590906</v>
      </c>
      <c r="Q77" s="34">
        <v>25.650671673890415</v>
      </c>
      <c r="R77" s="37">
        <v>10.704268098791728</v>
      </c>
      <c r="S77" s="34">
        <v>0</v>
      </c>
      <c r="T77" s="39">
        <f>IF(O77&lt;0,"- ",IF(ISERROR(($E74-S77)/O77),"- ",(($E74-S77)/O77)))</f>
        <v>98.328339251393672</v>
      </c>
      <c r="U77" s="34">
        <v>1547.5526618359449</v>
      </c>
      <c r="V77" s="34">
        <v>0</v>
      </c>
      <c r="W77" s="34">
        <v>71391.489731900001</v>
      </c>
      <c r="X77" s="39">
        <f>IF(I77&lt;0,"- ",IF(ISERROR((U77+V77+W77)/I77),"- ",(U77+V77+W77)/I77))</f>
        <v>14.074167542638222</v>
      </c>
      <c r="Y77" s="39">
        <f>IF(ISERROR(W77/H77),"- ",(W77/H77))</f>
        <v>2.1569807315922702</v>
      </c>
      <c r="Z77" s="34">
        <v>45.040576293847593</v>
      </c>
      <c r="AA77" s="40">
        <f>IF(Z77&lt;0,"- ",IF(ISERROR(($E74/Z77)),"- ",(($E74/Z77))))</f>
        <v>10.211903084881882</v>
      </c>
      <c r="AB77" s="34">
        <v>1.9952353774825093</v>
      </c>
      <c r="AC77" s="41">
        <f>IF(ISERROR(AB77/$E74*100),"- ",(AB77/$E74*100))</f>
        <v>0.43379397271062275</v>
      </c>
      <c r="AD77" s="42">
        <v>42.654240913899919</v>
      </c>
      <c r="AE77" s="34">
        <v>311.88</v>
      </c>
      <c r="AF77" s="43">
        <v>0.2270963637947036</v>
      </c>
      <c r="AG77" s="44">
        <v>1.4900826759977595</v>
      </c>
    </row>
    <row r="78" spans="1:33" s="45" customFormat="1" ht="10.5" x14ac:dyDescent="0.15">
      <c r="A78" s="110"/>
      <c r="B78" s="46"/>
      <c r="E78" s="53"/>
      <c r="F78" s="76"/>
      <c r="G78" s="77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44"/>
    </row>
    <row r="79" spans="1:33" s="45" customFormat="1" ht="10.5" x14ac:dyDescent="0.15">
      <c r="A79" s="109">
        <f>A74+1</f>
        <v>15</v>
      </c>
      <c r="B79" s="29">
        <v>25</v>
      </c>
      <c r="C79" s="30" t="str">
        <f>VLOOKUP($A79,'All cos summary'!$A$113:$B$128,2,FALSE)</f>
        <v>BLUESTON IB Equity</v>
      </c>
      <c r="D79" s="63" t="s">
        <v>1139</v>
      </c>
      <c r="E79" s="64">
        <v>427.55</v>
      </c>
      <c r="F79" s="65">
        <v>698.6155756534107</v>
      </c>
      <c r="G79" s="33" t="s">
        <v>518</v>
      </c>
      <c r="H79" s="78">
        <v>17700.02</v>
      </c>
      <c r="I79" s="78">
        <v>751.07000000000062</v>
      </c>
      <c r="J79" s="78">
        <v>-2218.3699999999994</v>
      </c>
      <c r="K79" s="78">
        <v>-2218.3699999999994</v>
      </c>
      <c r="L79" s="79">
        <f>IF(ISERROR(K79/$H79*100),"- ",(K79/$H79*100))</f>
        <v>-12.533149680056855</v>
      </c>
      <c r="M79" s="79">
        <f>IF(ISERROR(I79/$H79*100),"- ",(I79/$H79*100))</f>
        <v>4.2433285386118245</v>
      </c>
      <c r="N79" s="79">
        <v>-14.660124240021144</v>
      </c>
      <c r="O79" s="79">
        <v>-14.660124240021144</v>
      </c>
      <c r="P79" s="80" t="s">
        <v>50</v>
      </c>
      <c r="Q79" s="78">
        <v>-3.1735752573197247</v>
      </c>
      <c r="R79" s="81">
        <v>-34.636432761412259</v>
      </c>
      <c r="S79" s="78">
        <v>0</v>
      </c>
      <c r="T79" s="82" t="str">
        <f>IF(O79&lt;0,"- ",IF(ISERROR(($E79-S79)/O79),"- ",(($E79-S79)/O79)))</f>
        <v xml:space="preserve">- </v>
      </c>
      <c r="U79" s="78">
        <v>8774.43</v>
      </c>
      <c r="V79" s="78">
        <v>39.659999999999997</v>
      </c>
      <c r="W79" s="78">
        <v>65086.520105750009</v>
      </c>
      <c r="X79" s="82">
        <f>IF(I79&lt;0,"- ",IF(ISERROR((U79+V79+W79)/I79),"- ",(U79+V79+W79)/I79))</f>
        <v>98.393771693384025</v>
      </c>
      <c r="Y79" s="70">
        <f>IF(ISERROR(W79/H79),"- ",(W79/H79))</f>
        <v>3.6772003707199206</v>
      </c>
      <c r="Z79" s="78">
        <v>59.924266455194278</v>
      </c>
      <c r="AA79" s="71">
        <f>IF(Z79&lt;0,"- ",IF(ISERROR(($E79/Z79)),"- ",(($E79/Z79))))</f>
        <v>7.1348391109581897</v>
      </c>
      <c r="AB79" s="78">
        <v>0</v>
      </c>
      <c r="AC79" s="72">
        <f>IF(ISERROR(AB79/$E79*100),"- ",(AB79/$E79*100))</f>
        <v>0</v>
      </c>
      <c r="AD79" s="80">
        <v>0</v>
      </c>
      <c r="AE79" s="78">
        <v>296.56</v>
      </c>
      <c r="AF79" s="74">
        <v>1.3657635698008892</v>
      </c>
      <c r="AG79" s="75">
        <v>-0.49068882998556007</v>
      </c>
    </row>
    <row r="80" spans="1:33" s="45" customFormat="1" ht="10.5" x14ac:dyDescent="0.15">
      <c r="A80" s="110"/>
      <c r="B80" s="29">
        <v>26</v>
      </c>
      <c r="C80" s="47"/>
      <c r="D80" s="47" t="s">
        <v>873</v>
      </c>
      <c r="E80" s="48"/>
      <c r="F80" s="32"/>
      <c r="G80" s="33" t="s">
        <v>311</v>
      </c>
      <c r="H80" s="34">
        <v>23540.948225</v>
      </c>
      <c r="I80" s="34">
        <v>2177.3362145422871</v>
      </c>
      <c r="J80" s="34">
        <v>-2546.717031411481</v>
      </c>
      <c r="K80" s="34">
        <v>-1569.717031411481</v>
      </c>
      <c r="L80" s="35">
        <f>IF(ISERROR(K80/$H80*100),"- ",(K80/$H80*100))</f>
        <v>-6.6680280522620334</v>
      </c>
      <c r="M80" s="35">
        <f>IF(ISERROR(I80/$H80*100),"- ",(I80/$H80*100))</f>
        <v>9.2491440605183488</v>
      </c>
      <c r="N80" s="35">
        <v>-16.83000945949961</v>
      </c>
      <c r="O80" s="35">
        <v>-10.373493466901143</v>
      </c>
      <c r="P80" s="42" t="str">
        <f>IF(AND(O80&lt;0,O79&lt;0),"NA",IF(AND(O80&gt;0,O79&lt;0),"LP",IF(AND(O80&lt;0,O79&gt;0),"PL",((O80/O79-1)*100))))</f>
        <v>NA</v>
      </c>
      <c r="Q80" s="34">
        <v>0.24388590200765406</v>
      </c>
      <c r="R80" s="37">
        <v>-12.716168021948091</v>
      </c>
      <c r="S80" s="34">
        <v>0</v>
      </c>
      <c r="T80" s="38" t="str">
        <f>IF(O80&lt;0,"- ",IF(ISERROR(($E79-S80)/O80),"- ",(($E79-S80)/O80)))</f>
        <v xml:space="preserve">- </v>
      </c>
      <c r="U80" s="34">
        <v>6595.8736208516311</v>
      </c>
      <c r="V80" s="34">
        <v>33.89</v>
      </c>
      <c r="W80" s="34">
        <v>65086.520105750009</v>
      </c>
      <c r="X80" s="38">
        <f>IF(I80&lt;0,"- ",IF(ISERROR((U80+V80+W80)/I80),"- ",(U80+V80+W80)/I80))</f>
        <v>32.937624996825591</v>
      </c>
      <c r="Y80" s="39">
        <f>IF(ISERROR(W80/H80),"- ",(W80/H80))</f>
        <v>2.7648215137158099</v>
      </c>
      <c r="Z80" s="34">
        <v>103.23012799754505</v>
      </c>
      <c r="AA80" s="40">
        <f>IF(Z80&lt;0,"- ",IF(ISERROR(($E79/Z80)),"- ",(($E79/Z80))))</f>
        <v>4.1417172321065774</v>
      </c>
      <c r="AB80" s="34">
        <v>0</v>
      </c>
      <c r="AC80" s="41">
        <f>IF(ISERROR(AB80/$E79*100),"- ",(AB80/$E79*100))</f>
        <v>0</v>
      </c>
      <c r="AD80" s="42">
        <v>0</v>
      </c>
      <c r="AE80" s="34">
        <v>151.32</v>
      </c>
      <c r="AF80" s="43">
        <v>0.53274001972441554</v>
      </c>
      <c r="AG80" s="44">
        <v>4.916832475623166E-2</v>
      </c>
    </row>
    <row r="81" spans="1:33" s="45" customFormat="1" ht="10.5" x14ac:dyDescent="0.15">
      <c r="A81" s="110"/>
      <c r="B81" s="29">
        <v>27</v>
      </c>
      <c r="C81" s="47"/>
      <c r="D81" s="49" t="s">
        <v>929</v>
      </c>
      <c r="E81" s="50"/>
      <c r="F81" s="51"/>
      <c r="G81" s="33" t="s">
        <v>407</v>
      </c>
      <c r="H81" s="34">
        <v>29821.352157599998</v>
      </c>
      <c r="I81" s="34">
        <v>3866.3730052084702</v>
      </c>
      <c r="J81" s="34">
        <v>-352.12098536267604</v>
      </c>
      <c r="K81" s="34">
        <v>-352.12098536267604</v>
      </c>
      <c r="L81" s="35">
        <f>IF(ISERROR(K81/$H81*100),"- ",(K81/$H81*100))</f>
        <v>-1.1807680064330608</v>
      </c>
      <c r="M81" s="35">
        <f>IF(ISERROR(I81/$H81*100),"- ",(I81/$H81*100))</f>
        <v>12.965116352791274</v>
      </c>
      <c r="N81" s="35">
        <v>-2.326995673821544</v>
      </c>
      <c r="O81" s="35">
        <v>-2.326995673821544</v>
      </c>
      <c r="P81" s="42" t="str">
        <f>IF(AND(O81&lt;0,O80&lt;0),"NA",IF(AND(O81&gt;0,O80&lt;0),"LP",IF(AND(O81&lt;0,O80&gt;0),"PL",((O81/O80-1)*100))))</f>
        <v>NA</v>
      </c>
      <c r="Q81" s="34">
        <v>3.5618318252674106</v>
      </c>
      <c r="R81" s="37">
        <v>-2.2328927214834806</v>
      </c>
      <c r="S81" s="34">
        <v>0</v>
      </c>
      <c r="T81" s="39" t="str">
        <f>IF(O81&lt;0,"- ",IF(ISERROR(($E79-S81)/O81),"- ",(($E79-S81)/O81)))</f>
        <v xml:space="preserve">- </v>
      </c>
      <c r="U81" s="34">
        <v>8657.5898323831389</v>
      </c>
      <c r="V81" s="34">
        <v>33.89</v>
      </c>
      <c r="W81" s="34">
        <v>65086.520105750009</v>
      </c>
      <c r="X81" s="39">
        <f>IF(I81&lt;0,"- ",IF(ISERROR((U81+V81+W81)/I81),"- ",(U81+V81+W81)/I81))</f>
        <v>19.081966442126845</v>
      </c>
      <c r="Y81" s="39">
        <f>IF(ISERROR(W81/H81),"- ",(W81/H81))</f>
        <v>2.1825475840860773</v>
      </c>
      <c r="Z81" s="34">
        <v>105.19866496977166</v>
      </c>
      <c r="AA81" s="40">
        <f>IF(Z81&lt;0,"- ",IF(ISERROR(($E79/Z81)),"- ",(($E79/Z81))))</f>
        <v>4.0642150746195735</v>
      </c>
      <c r="AB81" s="34">
        <v>0</v>
      </c>
      <c r="AC81" s="41">
        <f>IF(ISERROR(AB81/$E79*100),"- ",(AB81/$E79*100))</f>
        <v>0</v>
      </c>
      <c r="AD81" s="42">
        <v>0</v>
      </c>
      <c r="AE81" s="34">
        <v>151.32</v>
      </c>
      <c r="AF81" s="43">
        <v>0.54782347046169033</v>
      </c>
      <c r="AG81" s="44">
        <v>0.79231129307247894</v>
      </c>
    </row>
    <row r="82" spans="1:33" s="45" customFormat="1" ht="10.5" x14ac:dyDescent="0.15">
      <c r="A82" s="110"/>
      <c r="B82" s="29">
        <v>28</v>
      </c>
      <c r="D82" s="47" t="s">
        <v>1121</v>
      </c>
      <c r="E82" s="50"/>
      <c r="F82" s="52"/>
      <c r="G82" s="33" t="s">
        <v>458</v>
      </c>
      <c r="H82" s="34">
        <v>37613.6619192</v>
      </c>
      <c r="I82" s="34">
        <v>5712.8114614989208</v>
      </c>
      <c r="J82" s="34">
        <v>868.32090822549708</v>
      </c>
      <c r="K82" s="34">
        <v>868.32090822549708</v>
      </c>
      <c r="L82" s="35">
        <f>IF(ISERROR(K82/$H82*100),"- ",(K82/$H82*100))</f>
        <v>2.3085253174519025</v>
      </c>
      <c r="M82" s="35">
        <f>IF(ISERROR(I82/$H82*100),"- ",(I82/$H82*100))</f>
        <v>15.188128913826388</v>
      </c>
      <c r="N82" s="35">
        <v>5.7383089361981039</v>
      </c>
      <c r="O82" s="35">
        <v>5.7383089361981039</v>
      </c>
      <c r="P82" s="42" t="str">
        <f>IF(AND(O82&lt;0,O81&lt;0),"NA",IF(AND(O82&gt;0,O81&lt;0),"LP",IF(AND(O82&lt;0,O81&gt;0),"PL",((O82/O81-1)*100))))</f>
        <v>LP</v>
      </c>
      <c r="Q82" s="34">
        <v>6.468351857750454</v>
      </c>
      <c r="R82" s="37">
        <v>5.2299596138106228</v>
      </c>
      <c r="S82" s="34">
        <v>0</v>
      </c>
      <c r="T82" s="39">
        <f>IF(O82&lt;0,"- ",IF(ISERROR(($E79-S82)/O82),"- ",(($E79-S82)/O82)))</f>
        <v>74.508013554821218</v>
      </c>
      <c r="U82" s="34">
        <v>11383.600343493637</v>
      </c>
      <c r="V82" s="34">
        <v>33.89</v>
      </c>
      <c r="W82" s="34">
        <v>65086.520105750009</v>
      </c>
      <c r="X82" s="39">
        <f>IF(I82&lt;0,"- ",IF(ISERROR((U82+V82+W82)/I82),"- ",(U82+V82+W82)/I82))</f>
        <v>13.391656798904863</v>
      </c>
      <c r="Y82" s="39">
        <f>IF(ISERROR(W82/H82),"- ",(W82/H82))</f>
        <v>1.730395733485508</v>
      </c>
      <c r="Z82" s="34">
        <v>114.24122978754524</v>
      </c>
      <c r="AA82" s="40">
        <f>IF(Z82&lt;0,"- ",IF(ISERROR(($E79/Z82)),"- ",(($E79/Z82))))</f>
        <v>3.7425192357883055</v>
      </c>
      <c r="AB82" s="34">
        <v>0</v>
      </c>
      <c r="AC82" s="41">
        <f>IF(ISERROR(AB82/$E79*100),"- ",(AB82/$E79*100))</f>
        <v>0</v>
      </c>
      <c r="AD82" s="42">
        <v>0</v>
      </c>
      <c r="AE82" s="34">
        <v>151.32</v>
      </c>
      <c r="AF82" s="43">
        <v>0.68424578391731172</v>
      </c>
      <c r="AG82" s="44">
        <v>1.4649521090261823</v>
      </c>
    </row>
    <row r="83" spans="1:33" s="45" customFormat="1" ht="10.5" x14ac:dyDescent="0.15">
      <c r="A83" s="110"/>
      <c r="B83" s="46"/>
      <c r="E83" s="53"/>
      <c r="F83" s="76"/>
      <c r="G83" s="77"/>
      <c r="H83" s="56"/>
      <c r="I83" s="56"/>
      <c r="J83" s="56"/>
      <c r="K83" s="56"/>
      <c r="L83" s="56"/>
      <c r="M83" s="56"/>
      <c r="N83" s="57"/>
      <c r="O83" s="57"/>
      <c r="P83" s="58"/>
      <c r="Q83" s="57"/>
      <c r="R83" s="59"/>
      <c r="S83" s="60"/>
      <c r="T83" s="61"/>
      <c r="U83" s="61"/>
      <c r="V83" s="61"/>
      <c r="W83" s="61"/>
      <c r="X83" s="61"/>
      <c r="Y83" s="57"/>
      <c r="Z83" s="57"/>
      <c r="AA83" s="59"/>
      <c r="AB83" s="62"/>
      <c r="AC83" s="57"/>
      <c r="AD83" s="59"/>
      <c r="AE83" s="57"/>
      <c r="AF83" s="57"/>
      <c r="AG83" s="44"/>
    </row>
    <row r="84" spans="1:33" s="45" customFormat="1" ht="10.5" x14ac:dyDescent="0.15">
      <c r="A84" s="109">
        <f>A79+1</f>
        <v>16</v>
      </c>
      <c r="B84" s="29">
        <v>25</v>
      </c>
      <c r="C84" s="30" t="str">
        <f>VLOOKUP($A84,'All cos summary'!$A$113:$B$128,2,FALSE)</f>
        <v>SAPPHIRE IB Equity</v>
      </c>
      <c r="D84" s="63" t="s">
        <v>615</v>
      </c>
      <c r="E84" s="64">
        <v>153.97</v>
      </c>
      <c r="F84" s="65">
        <v>531.13643409917881</v>
      </c>
      <c r="G84" s="33" t="s">
        <v>518</v>
      </c>
      <c r="H84" s="78">
        <v>28818.639999999999</v>
      </c>
      <c r="I84" s="78">
        <v>4767.5799999999963</v>
      </c>
      <c r="J84" s="78">
        <v>192.52999999999645</v>
      </c>
      <c r="K84" s="78">
        <v>345.47999999999644</v>
      </c>
      <c r="L84" s="79">
        <f>IF(ISERROR(K84/$H84*100),"- ",(K84/$H84*100))</f>
        <v>1.1988074385189462</v>
      </c>
      <c r="M84" s="79">
        <f>IF(ISERROR(I84/$H84*100),"- ",(I84/$H84*100))</f>
        <v>16.543389972601055</v>
      </c>
      <c r="N84" s="79">
        <v>0.59942546191859492</v>
      </c>
      <c r="O84" s="79">
        <v>1.075622025573354</v>
      </c>
      <c r="P84" s="80" t="s">
        <v>50</v>
      </c>
      <c r="Q84" s="78">
        <v>5.7713209689366911</v>
      </c>
      <c r="R84" s="81">
        <v>2.524325900206243</v>
      </c>
      <c r="S84" s="78">
        <v>0</v>
      </c>
      <c r="T84" s="82">
        <f>IF(O84&lt;0,"- ",IF(ISERROR(($E84-S84)/O84),"- ",(($E84-S84)/O84)))</f>
        <v>143.14507916284737</v>
      </c>
      <c r="U84" s="78">
        <v>-584.08000000000004</v>
      </c>
      <c r="V84" s="78">
        <v>-18.89</v>
      </c>
      <c r="W84" s="78">
        <v>49483.325882849997</v>
      </c>
      <c r="X84" s="82">
        <f>IF(I84&lt;0,"- ",IF(ISERROR((U84+V84+W84)/I84),"- ",(U84+V84+W84)/I84))</f>
        <v>10.252655620430078</v>
      </c>
      <c r="Y84" s="70">
        <f>IF(ISERROR(W84/H84),"- ",(W84/H84))</f>
        <v>1.7170597183923322</v>
      </c>
      <c r="Z84" s="78">
        <v>43.527541599607112</v>
      </c>
      <c r="AA84" s="71">
        <f>IF(Z84&lt;0,"- ",IF(ISERROR(($E84/Z84)),"- ",(($E84/Z84))))</f>
        <v>3.5373006225876482</v>
      </c>
      <c r="AB84" s="78">
        <v>0</v>
      </c>
      <c r="AC84" s="72">
        <f>IF(ISERROR(AB84/$E84*100),"- ",(AB84/$E84*100))</f>
        <v>0</v>
      </c>
      <c r="AD84" s="80">
        <v>0</v>
      </c>
      <c r="AE84" s="78">
        <v>642.38</v>
      </c>
      <c r="AF84" s="74">
        <v>-4.269609369631739E-2</v>
      </c>
      <c r="AG84" s="75">
        <v>1.0108935194309538</v>
      </c>
    </row>
    <row r="85" spans="1:33" s="45" customFormat="1" ht="10.5" x14ac:dyDescent="0.15">
      <c r="A85" s="110"/>
      <c r="B85" s="29">
        <v>26</v>
      </c>
      <c r="C85" s="47"/>
      <c r="D85" s="47" t="s">
        <v>930</v>
      </c>
      <c r="E85" s="48"/>
      <c r="F85" s="32"/>
      <c r="G85" s="33" t="s">
        <v>311</v>
      </c>
      <c r="H85" s="34">
        <v>31184.124500462814</v>
      </c>
      <c r="I85" s="34">
        <v>4656.4573905301841</v>
      </c>
      <c r="J85" s="34">
        <v>-138.85227206509404</v>
      </c>
      <c r="K85" s="34">
        <v>-27.22227206509406</v>
      </c>
      <c r="L85" s="35">
        <f>IF(ISERROR(K85/$H85*100),"- ",(K85/$H85*100))</f>
        <v>-8.7295290476056317E-2</v>
      </c>
      <c r="M85" s="35">
        <f>IF(ISERROR(I85/$H85*100),"- ",(I85/$H85*100))</f>
        <v>14.93214084128312</v>
      </c>
      <c r="N85" s="35">
        <v>-0.43230451005592341</v>
      </c>
      <c r="O85" s="35">
        <v>-8.4754183800410166E-2</v>
      </c>
      <c r="P85" s="42" t="str">
        <f>IF(AND(O85&lt;0,O84&lt;0),"NA",IF(AND(O85&gt;0,O84&lt;0),"LP",IF(AND(O85&lt;0,O84&gt;0),"PL",((O85/O84-1)*100))))</f>
        <v>PL</v>
      </c>
      <c r="Q85" s="34">
        <v>4.9177259149579431</v>
      </c>
      <c r="R85" s="37">
        <v>-0.19567864005410615</v>
      </c>
      <c r="S85" s="34">
        <v>0</v>
      </c>
      <c r="T85" s="38" t="str">
        <f>IF(O85&lt;0,"- ",IF(ISERROR(($E84-S85)/O85),"- ",(($E84-S85)/O85)))</f>
        <v xml:space="preserve">- </v>
      </c>
      <c r="U85" s="34">
        <v>-254.41181765384817</v>
      </c>
      <c r="V85" s="34">
        <v>-18.89</v>
      </c>
      <c r="W85" s="34">
        <v>49483.325882849997</v>
      </c>
      <c r="X85" s="38">
        <f>IF(I85&lt;0,"- ",IF(ISERROR((U85+V85+W85)/I85),"- ",(U85+V85+W85)/I85))</f>
        <v>10.568125065478823</v>
      </c>
      <c r="Y85" s="39">
        <f>IF(ISERROR(W85/H85),"- ",(W85/H85))</f>
        <v>1.5868114521578311</v>
      </c>
      <c r="Z85" s="34">
        <v>43.098350502847396</v>
      </c>
      <c r="AA85" s="40">
        <f>IF(Z85&lt;0,"- ",IF(ISERROR(($E84/Z85)),"- ",(($E84/Z85))))</f>
        <v>3.5725265167590949</v>
      </c>
      <c r="AB85" s="34">
        <v>0</v>
      </c>
      <c r="AC85" s="41">
        <f>IF(ISERROR(AB85/$E84*100),"- ",(AB85/$E84*100))</f>
        <v>0</v>
      </c>
      <c r="AD85" s="42">
        <v>0</v>
      </c>
      <c r="AE85" s="34">
        <v>642.38</v>
      </c>
      <c r="AF85" s="43">
        <v>-1.8312449435798146E-2</v>
      </c>
      <c r="AG85" s="44">
        <v>0.6662673214071011</v>
      </c>
    </row>
    <row r="86" spans="1:33" s="45" customFormat="1" ht="10.5" x14ac:dyDescent="0.15">
      <c r="A86" s="110"/>
      <c r="B86" s="29">
        <v>27</v>
      </c>
      <c r="C86" s="47"/>
      <c r="D86" s="49" t="s">
        <v>931</v>
      </c>
      <c r="E86" s="50"/>
      <c r="F86" s="51"/>
      <c r="G86" s="33" t="s">
        <v>407</v>
      </c>
      <c r="H86" s="34">
        <v>35869.382955443944</v>
      </c>
      <c r="I86" s="34">
        <v>5906.0940984671943</v>
      </c>
      <c r="J86" s="34">
        <v>509.49773316528172</v>
      </c>
      <c r="K86" s="34">
        <v>509.49773316528172</v>
      </c>
      <c r="L86" s="35">
        <f>IF(ISERROR(K86/$H86*100),"- ",(K86/$H86*100))</f>
        <v>1.4204251402879362</v>
      </c>
      <c r="M86" s="35">
        <f>IF(ISERROR(I86/$H86*100),"- ",(I86/$H86*100))</f>
        <v>16.465558121821047</v>
      </c>
      <c r="N86" s="35">
        <v>1.5862770168237761</v>
      </c>
      <c r="O86" s="35">
        <v>1.5862770168237761</v>
      </c>
      <c r="P86" s="42" t="str">
        <f>IF(AND(O86&lt;0,O85&lt;0),"NA",IF(AND(O86&gt;0,O85&lt;0),"LP",IF(AND(O86&lt;0,O85&gt;0),"PL",((O86/O85-1)*100))))</f>
        <v>LP</v>
      </c>
      <c r="Q86" s="34">
        <v>9.5281197274599005</v>
      </c>
      <c r="R86" s="37">
        <v>3.6140879531720951</v>
      </c>
      <c r="S86" s="34">
        <v>0</v>
      </c>
      <c r="T86" s="39">
        <f>IF(O86&lt;0,"- ",IF(ISERROR(($E84-S86)/O86),"- ",(($E84-S86)/O86)))</f>
        <v>97.06375265292327</v>
      </c>
      <c r="U86" s="34">
        <v>-344.83462613846416</v>
      </c>
      <c r="V86" s="34">
        <v>-18.89</v>
      </c>
      <c r="W86" s="34">
        <v>49483.325882849997</v>
      </c>
      <c r="X86" s="39">
        <f>IF(I86&lt;0,"- ",IF(ISERROR((U86+V86+W86)/I86),"- ",(U86+V86+W86)/I86))</f>
        <v>8.3167657740941721</v>
      </c>
      <c r="Y86" s="39">
        <f>IF(ISERROR(W86/H86),"- ",(W86/H86))</f>
        <v>1.3795421556126839</v>
      </c>
      <c r="Z86" s="34">
        <v>44.684627519671189</v>
      </c>
      <c r="AA86" s="40">
        <f>IF(Z86&lt;0,"- ",IF(ISERROR(($E84/Z86)),"- ",(($E84/Z86))))</f>
        <v>3.4457040048553367</v>
      </c>
      <c r="AB86" s="34">
        <v>0</v>
      </c>
      <c r="AC86" s="41">
        <f>IF(ISERROR(AB86/$E84*100),"- ",(AB86/$E84*100))</f>
        <v>0</v>
      </c>
      <c r="AD86" s="42">
        <v>0</v>
      </c>
      <c r="AE86" s="34">
        <v>642.38</v>
      </c>
      <c r="AF86" s="43">
        <v>-2.4493432581681705E-2</v>
      </c>
      <c r="AG86" s="44">
        <v>1.2414420312270971</v>
      </c>
    </row>
    <row r="87" spans="1:33" s="45" customFormat="1" ht="10.5" x14ac:dyDescent="0.15">
      <c r="A87" s="110"/>
      <c r="B87" s="29">
        <v>28</v>
      </c>
      <c r="D87" s="47" t="s">
        <v>1121</v>
      </c>
      <c r="E87" s="50"/>
      <c r="F87" s="52"/>
      <c r="G87" s="33" t="s">
        <v>458</v>
      </c>
      <c r="H87" s="34">
        <v>41041.393009950472</v>
      </c>
      <c r="I87" s="34">
        <v>7139.9946579726566</v>
      </c>
      <c r="J87" s="34">
        <v>1055.2768263239382</v>
      </c>
      <c r="K87" s="34">
        <v>1055.2768263239382</v>
      </c>
      <c r="L87" s="35">
        <f>IF(ISERROR(K87/$H87*100),"- ",(K87/$H87*100))</f>
        <v>2.5712500208462385</v>
      </c>
      <c r="M87" s="35">
        <f>IF(ISERROR(I87/$H87*100),"- ",(I87/$H87*100))</f>
        <v>17.397057298327002</v>
      </c>
      <c r="N87" s="35">
        <v>3.2855129022553737</v>
      </c>
      <c r="O87" s="35">
        <v>3.2855129022553737</v>
      </c>
      <c r="P87" s="42">
        <f>IF(AND(O87&lt;0,O86&lt;0),"NA",IF(AND(O87&gt;0,O86&lt;0),"LP",IF(AND(O87&lt;0,O86&gt;0),"PL",((O87/O86-1)*100))))</f>
        <v>107.12100518445386</v>
      </c>
      <c r="Q87" s="34">
        <v>13.172143017434673</v>
      </c>
      <c r="R87" s="37">
        <v>7.0919456715412661</v>
      </c>
      <c r="S87" s="34">
        <v>0</v>
      </c>
      <c r="T87" s="39">
        <f>IF(O87&lt;0,"- ",IF(ISERROR(($E84-S87)/O87),"- ",(($E84-S87)/O87)))</f>
        <v>46.863307063656855</v>
      </c>
      <c r="U87" s="34">
        <v>-1142.4536133102765</v>
      </c>
      <c r="V87" s="34">
        <v>-18.89</v>
      </c>
      <c r="W87" s="34">
        <v>49483.325882849997</v>
      </c>
      <c r="X87" s="39">
        <f>IF(I87&lt;0,"- ",IF(ISERROR((U87+V87+W87)/I87),"- ",(U87+V87+W87)/I87))</f>
        <v>6.7677896951340797</v>
      </c>
      <c r="Y87" s="39">
        <f>IF(ISERROR(W87/H87),"- ",(W87/H87))</f>
        <v>1.2056931369471982</v>
      </c>
      <c r="Z87" s="34">
        <v>47.970140421926565</v>
      </c>
      <c r="AA87" s="40">
        <f>IF(Z87&lt;0,"- ",IF(ISERROR(($E84/Z87)),"- ",(($E84/Z87))))</f>
        <v>3.2097050091106714</v>
      </c>
      <c r="AB87" s="34">
        <v>0</v>
      </c>
      <c r="AC87" s="41">
        <f>IF(ISERROR(AB87/$E84*100),"- ",(AB87/$E84*100))</f>
        <v>0</v>
      </c>
      <c r="AD87" s="42">
        <v>0</v>
      </c>
      <c r="AE87" s="34">
        <v>642.38</v>
      </c>
      <c r="AF87" s="43">
        <v>-7.6875731138166647E-2</v>
      </c>
      <c r="AG87" s="44">
        <v>1.694992954145057</v>
      </c>
    </row>
    <row r="88" spans="1:33" s="45" customFormat="1" ht="10.5" x14ac:dyDescent="0.15">
      <c r="A88" s="110"/>
      <c r="B88" s="46"/>
      <c r="E88" s="53"/>
      <c r="F88" s="76"/>
      <c r="G88" s="77"/>
      <c r="H88" s="56"/>
      <c r="I88" s="56"/>
      <c r="J88" s="56"/>
      <c r="K88" s="56"/>
      <c r="L88" s="56"/>
      <c r="M88" s="56"/>
      <c r="N88" s="57"/>
      <c r="O88" s="57"/>
      <c r="P88" s="58"/>
      <c r="Q88" s="57"/>
      <c r="R88" s="59"/>
      <c r="S88" s="60"/>
      <c r="T88" s="61"/>
      <c r="U88" s="61"/>
      <c r="V88" s="61"/>
      <c r="W88" s="61"/>
      <c r="X88" s="61"/>
      <c r="Y88" s="57"/>
      <c r="Z88" s="57"/>
      <c r="AA88" s="59"/>
      <c r="AB88" s="62"/>
      <c r="AC88" s="57"/>
      <c r="AD88" s="59"/>
      <c r="AE88" s="57"/>
      <c r="AF88" s="57"/>
      <c r="AG88" s="44"/>
    </row>
    <row r="89" spans="1:33" s="45" customFormat="1" ht="10.5" x14ac:dyDescent="0.15">
      <c r="A89" s="110"/>
      <c r="B89" s="46"/>
      <c r="D89" s="84" t="s">
        <v>525</v>
      </c>
      <c r="E89" s="85"/>
      <c r="F89" s="86"/>
      <c r="G89" s="87"/>
      <c r="H89" s="88"/>
      <c r="I89" s="88"/>
      <c r="J89" s="88"/>
      <c r="K89" s="88"/>
      <c r="L89" s="88"/>
      <c r="M89" s="88"/>
      <c r="N89" s="89"/>
      <c r="O89" s="89"/>
      <c r="P89" s="90"/>
      <c r="Q89" s="89"/>
      <c r="R89" s="89"/>
      <c r="S89" s="75"/>
      <c r="T89" s="91"/>
      <c r="U89" s="91"/>
      <c r="V89" s="91"/>
      <c r="W89" s="91"/>
      <c r="X89" s="91"/>
      <c r="Y89" s="89"/>
      <c r="Z89" s="89"/>
      <c r="AA89" s="89"/>
      <c r="AB89" s="89"/>
      <c r="AC89" s="89"/>
      <c r="AD89" s="89"/>
      <c r="AE89" s="89"/>
      <c r="AF89" s="89"/>
      <c r="AG89" s="89"/>
    </row>
    <row r="90" spans="1:33" s="45" customFormat="1" ht="10.5" x14ac:dyDescent="0.15">
      <c r="A90" s="110"/>
      <c r="B90" s="46"/>
      <c r="D90" s="45" t="s">
        <v>36</v>
      </c>
      <c r="E90" s="92"/>
      <c r="F90" s="93"/>
      <c r="G90" s="94"/>
      <c r="H90" s="56"/>
      <c r="I90" s="56"/>
      <c r="J90" s="56"/>
      <c r="K90" s="56"/>
      <c r="L90" s="56"/>
      <c r="M90" s="56"/>
      <c r="N90" s="57"/>
      <c r="O90" s="57"/>
      <c r="P90" s="95"/>
      <c r="Q90" s="57"/>
      <c r="R90" s="57"/>
      <c r="S90" s="44"/>
      <c r="T90" s="61"/>
      <c r="U90" s="61"/>
      <c r="V90" s="61"/>
      <c r="W90" s="61"/>
      <c r="X90" s="61"/>
      <c r="Y90" s="57"/>
      <c r="Z90" s="57"/>
      <c r="AA90" s="57"/>
      <c r="AB90" s="57"/>
      <c r="AC90" s="57"/>
      <c r="AD90" s="57"/>
      <c r="AE90" s="57"/>
      <c r="AF90" s="57"/>
      <c r="AG90" s="57"/>
    </row>
    <row r="91" spans="1:33" s="97" customFormat="1" x14ac:dyDescent="0.2">
      <c r="A91" s="112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2"/>
      <c r="Z91" s="102"/>
      <c r="AA91" s="102"/>
      <c r="AB91" s="102"/>
      <c r="AC91" s="102"/>
      <c r="AD91" s="102"/>
      <c r="AE91" s="102"/>
      <c r="AF91" s="102"/>
      <c r="AG91" s="102"/>
    </row>
    <row r="92" spans="1:33" s="97" customFormat="1" x14ac:dyDescent="0.2">
      <c r="A92" s="112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2"/>
      <c r="Z92" s="102"/>
      <c r="AA92" s="102"/>
      <c r="AB92" s="102"/>
      <c r="AC92" s="102"/>
      <c r="AD92" s="102"/>
      <c r="AE92" s="102"/>
      <c r="AF92" s="102"/>
      <c r="AG92" s="102"/>
    </row>
    <row r="93" spans="1:33" s="97" customFormat="1" x14ac:dyDescent="0.2">
      <c r="A93" s="112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2"/>
      <c r="Z93" s="102"/>
      <c r="AA93" s="102"/>
      <c r="AB93" s="102"/>
      <c r="AC93" s="102"/>
      <c r="AD93" s="102"/>
      <c r="AE93" s="102"/>
      <c r="AF93" s="102"/>
      <c r="AG93" s="102"/>
    </row>
  </sheetData>
  <mergeCells count="12">
    <mergeCell ref="H4:J4"/>
    <mergeCell ref="K4:N4"/>
    <mergeCell ref="P4:T4"/>
    <mergeCell ref="H5:J5"/>
    <mergeCell ref="K5:N5"/>
    <mergeCell ref="P5:T5"/>
    <mergeCell ref="AB7:AD7"/>
    <mergeCell ref="AE7:AG7"/>
    <mergeCell ref="P6:T6"/>
    <mergeCell ref="H7:P7"/>
    <mergeCell ref="Q7:R7"/>
    <mergeCell ref="S7:AA7"/>
  </mergeCells>
  <conditionalFormatting sqref="G9:G12">
    <cfRule type="cellIs" dxfId="327" priority="25" stopIfTrue="1" operator="equal">
      <formula>#DIV/0!</formula>
    </cfRule>
  </conditionalFormatting>
  <conditionalFormatting sqref="G14:G17">
    <cfRule type="cellIs" dxfId="326" priority="24" stopIfTrue="1" operator="equal">
      <formula>#DIV/0!</formula>
    </cfRule>
  </conditionalFormatting>
  <conditionalFormatting sqref="G19:G22">
    <cfRule type="cellIs" dxfId="325" priority="5" stopIfTrue="1" operator="equal">
      <formula>#DIV/0!</formula>
    </cfRule>
  </conditionalFormatting>
  <conditionalFormatting sqref="G24:G27">
    <cfRule type="cellIs" dxfId="324" priority="23" stopIfTrue="1" operator="equal">
      <formula>#DIV/0!</formula>
    </cfRule>
  </conditionalFormatting>
  <conditionalFormatting sqref="G29:G32">
    <cfRule type="cellIs" dxfId="323" priority="65" stopIfTrue="1" operator="equal">
      <formula>#DIV/0!</formula>
    </cfRule>
  </conditionalFormatting>
  <conditionalFormatting sqref="G34:G37">
    <cfRule type="cellIs" dxfId="322" priority="22" stopIfTrue="1" operator="equal">
      <formula>#DIV/0!</formula>
    </cfRule>
  </conditionalFormatting>
  <conditionalFormatting sqref="G39:G42">
    <cfRule type="cellIs" dxfId="321" priority="21" stopIfTrue="1" operator="equal">
      <formula>#DIV/0!</formula>
    </cfRule>
  </conditionalFormatting>
  <conditionalFormatting sqref="G44:G47">
    <cfRule type="cellIs" dxfId="320" priority="20" stopIfTrue="1" operator="equal">
      <formula>#DIV/0!</formula>
    </cfRule>
  </conditionalFormatting>
  <conditionalFormatting sqref="G49:G52">
    <cfRule type="cellIs" dxfId="319" priority="19" stopIfTrue="1" operator="equal">
      <formula>#DIV/0!</formula>
    </cfRule>
  </conditionalFormatting>
  <conditionalFormatting sqref="G54:G57">
    <cfRule type="cellIs" dxfId="318" priority="18" stopIfTrue="1" operator="equal">
      <formula>#DIV/0!</formula>
    </cfRule>
  </conditionalFormatting>
  <conditionalFormatting sqref="G59:G62">
    <cfRule type="cellIs" dxfId="317" priority="17" stopIfTrue="1" operator="equal">
      <formula>#DIV/0!</formula>
    </cfRule>
  </conditionalFormatting>
  <conditionalFormatting sqref="G64:G67">
    <cfRule type="cellIs" dxfId="316" priority="10" stopIfTrue="1" operator="equal">
      <formula>#DIV/0!</formula>
    </cfRule>
  </conditionalFormatting>
  <conditionalFormatting sqref="G69:G72">
    <cfRule type="cellIs" dxfId="315" priority="9" stopIfTrue="1" operator="equal">
      <formula>#DIV/0!</formula>
    </cfRule>
  </conditionalFormatting>
  <conditionalFormatting sqref="G74:G77">
    <cfRule type="cellIs" dxfId="314" priority="1" stopIfTrue="1" operator="equal">
      <formula>#DIV/0!</formula>
    </cfRule>
  </conditionalFormatting>
  <conditionalFormatting sqref="G79:G82">
    <cfRule type="cellIs" dxfId="313" priority="3" stopIfTrue="1" operator="equal">
      <formula>#DIV/0!</formula>
    </cfRule>
  </conditionalFormatting>
  <conditionalFormatting sqref="G84:G87">
    <cfRule type="cellIs" dxfId="312" priority="16" stopIfTrue="1" operator="equal">
      <formula>#DIV/0!</formula>
    </cfRule>
  </conditionalFormatting>
  <conditionalFormatting sqref="AG9:AG12">
    <cfRule type="cellIs" dxfId="311" priority="96" stopIfTrue="1" operator="equal">
      <formula>#DIV/0!</formula>
    </cfRule>
  </conditionalFormatting>
  <conditionalFormatting sqref="AG14:AG17">
    <cfRule type="cellIs" dxfId="310" priority="87" stopIfTrue="1" operator="equal">
      <formula>#DIV/0!</formula>
    </cfRule>
  </conditionalFormatting>
  <conditionalFormatting sqref="AG19:AG22">
    <cfRule type="cellIs" dxfId="309" priority="6" stopIfTrue="1" operator="equal">
      <formula>#DIV/0!</formula>
    </cfRule>
  </conditionalFormatting>
  <conditionalFormatting sqref="AG24:AG27">
    <cfRule type="cellIs" dxfId="308" priority="95" stopIfTrue="1" operator="equal">
      <formula>#DIV/0!</formula>
    </cfRule>
  </conditionalFormatting>
  <conditionalFormatting sqref="AG29:AG32">
    <cfRule type="cellIs" dxfId="307" priority="94" stopIfTrue="1" operator="equal">
      <formula>#DIV/0!</formula>
    </cfRule>
  </conditionalFormatting>
  <conditionalFormatting sqref="AG34:AG37">
    <cfRule type="cellIs" dxfId="306" priority="86" stopIfTrue="1" operator="equal">
      <formula>#DIV/0!</formula>
    </cfRule>
  </conditionalFormatting>
  <conditionalFormatting sqref="AG39:AG42">
    <cfRule type="cellIs" dxfId="305" priority="93" stopIfTrue="1" operator="equal">
      <formula>#DIV/0!</formula>
    </cfRule>
  </conditionalFormatting>
  <conditionalFormatting sqref="AG44:AG47">
    <cfRule type="cellIs" dxfId="304" priority="92" stopIfTrue="1" operator="equal">
      <formula>#DIV/0!</formula>
    </cfRule>
  </conditionalFormatting>
  <conditionalFormatting sqref="AG49:AG52">
    <cfRule type="cellIs" dxfId="303" priority="91" stopIfTrue="1" operator="equal">
      <formula>#DIV/0!</formula>
    </cfRule>
  </conditionalFormatting>
  <conditionalFormatting sqref="AG54:AG57">
    <cfRule type="cellIs" dxfId="302" priority="53" stopIfTrue="1" operator="equal">
      <formula>#DIV/0!</formula>
    </cfRule>
  </conditionalFormatting>
  <conditionalFormatting sqref="AG59:AG62">
    <cfRule type="cellIs" dxfId="301" priority="51" stopIfTrue="1" operator="equal">
      <formula>#DIV/0!</formula>
    </cfRule>
  </conditionalFormatting>
  <conditionalFormatting sqref="AG64:AG67">
    <cfRule type="cellIs" dxfId="300" priority="11" stopIfTrue="1" operator="equal">
      <formula>#DIV/0!</formula>
    </cfRule>
  </conditionalFormatting>
  <conditionalFormatting sqref="AG69:AG72">
    <cfRule type="cellIs" dxfId="299" priority="12" stopIfTrue="1" operator="equal">
      <formula>#DIV/0!</formula>
    </cfRule>
  </conditionalFormatting>
  <conditionalFormatting sqref="AG74:AG77">
    <cfRule type="cellIs" dxfId="298" priority="2" stopIfTrue="1" operator="equal">
      <formula>#DIV/0!</formula>
    </cfRule>
  </conditionalFormatting>
  <conditionalFormatting sqref="AG79:AG82">
    <cfRule type="cellIs" dxfId="297" priority="4" stopIfTrue="1" operator="equal">
      <formula>#DIV/0!</formula>
    </cfRule>
  </conditionalFormatting>
  <conditionalFormatting sqref="AG84:AG87">
    <cfRule type="cellIs" dxfId="296" priority="84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rowBreaks count="1" manualBreakCount="1">
    <brk id="58" min="3" max="32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7399-3CDA-4EB1-B765-6F10C70BE733}">
  <sheetPr codeName="Sheet15">
    <pageSetUpPr autoPageBreaks="0"/>
  </sheetPr>
  <dimension ref="A1:AG63"/>
  <sheetViews>
    <sheetView showGridLines="0" zoomScaleNormal="100" zoomScaleSheetLayoutView="100" workbookViewId="0">
      <pane xSplit="4" ySplit="8" topLeftCell="E19" activePane="bottomRight" state="frozen"/>
      <selection sqref="A1:IV65536"/>
      <selection pane="topRight" sqref="A1:IV65536"/>
      <selection pane="bottomLeft" sqref="A1:IV65536"/>
      <selection pane="bottomRight" activeCell="H19" sqref="H19"/>
    </sheetView>
  </sheetViews>
  <sheetFormatPr defaultRowHeight="12.75" x14ac:dyDescent="0.2"/>
  <cols>
    <col min="1" max="1" width="2.7109375" style="106" hidden="1" customWidth="1"/>
    <col min="2" max="2" width="2.7109375" style="9" hidden="1" customWidth="1"/>
    <col min="3" max="3" width="15.8554687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7.85546875" style="9" bestFit="1" customWidth="1"/>
    <col min="16" max="16" width="6.5703125" style="9" customWidth="1"/>
    <col min="17" max="17" width="5.5703125" style="9" customWidth="1"/>
    <col min="18" max="18" width="5" style="9" customWidth="1"/>
    <col min="19" max="19" width="4.5703125" style="9" hidden="1" customWidth="1"/>
    <col min="20" max="20" width="6.42578125" style="9" customWidth="1"/>
    <col min="21" max="22" width="8.5703125" style="9" hidden="1" customWidth="1"/>
    <col min="23" max="23" width="7.85546875" style="9" hidden="1" customWidth="1"/>
    <col min="24" max="24" width="6.5703125" style="9" bestFit="1" customWidth="1"/>
    <col min="25" max="25" width="6" style="9" customWidth="1"/>
    <col min="26" max="26" width="5.42578125" style="9" hidden="1" customWidth="1"/>
    <col min="27" max="27" width="5.140625" style="9" bestFit="1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356</v>
      </c>
      <c r="L6" s="9"/>
      <c r="M6" s="9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summary'!$A$130:$B$139,2,FALSE)</f>
        <v>ETERNAL IB Equity</v>
      </c>
      <c r="D9" s="30" t="s">
        <v>628</v>
      </c>
      <c r="E9" s="31">
        <v>231.72</v>
      </c>
      <c r="F9" s="32">
        <v>22663.730025872803</v>
      </c>
      <c r="G9" s="33" t="s">
        <v>518</v>
      </c>
      <c r="H9" s="34">
        <v>202430</v>
      </c>
      <c r="I9" s="34">
        <v>6370</v>
      </c>
      <c r="J9" s="34">
        <v>5880</v>
      </c>
      <c r="K9" s="34">
        <v>5880</v>
      </c>
      <c r="L9" s="35">
        <f>IF(ISERROR(K9/$H9*100),"- ",(K9/$H9*100))</f>
        <v>2.9047078002272393</v>
      </c>
      <c r="M9" s="35">
        <f>IF(ISERROR(I9/$H9*100),"- ",(I9/$H9*100))</f>
        <v>3.1467667835795092</v>
      </c>
      <c r="N9" s="35">
        <v>0.64361648132379923</v>
      </c>
      <c r="O9" s="35">
        <v>0.64361648132379923</v>
      </c>
      <c r="P9" s="36" t="s">
        <v>50</v>
      </c>
      <c r="Q9" s="34">
        <v>3.1447470529544366</v>
      </c>
      <c r="R9" s="37">
        <v>2.3181549379065642</v>
      </c>
      <c r="S9" s="34">
        <v>0</v>
      </c>
      <c r="T9" s="38">
        <f>IF(O9&lt;0,"- ",IF(ISERROR(($E9-S9)/O9),"- ",(($E9-S9)/O9)))</f>
        <v>360.0280706351632</v>
      </c>
      <c r="U9" s="34">
        <v>-168120</v>
      </c>
      <c r="V9" s="34">
        <v>-70</v>
      </c>
      <c r="W9" s="34">
        <v>2111466.4078604397</v>
      </c>
      <c r="X9" s="38">
        <f>IF(I9&lt;0,"- ",IF(ISERROR((U9+V9+W9)/I9),"- ",(U9+V9+W9)/I9))</f>
        <v>305.06694000948818</v>
      </c>
      <c r="Y9" s="39">
        <f>IF(ISERROR(W9/H9),"- ",(W9/H9))</f>
        <v>10.430600246309538</v>
      </c>
      <c r="Z9" s="34">
        <v>33.184559293016363</v>
      </c>
      <c r="AA9" s="40">
        <f>IF(Z9&lt;0,"- ",IF(ISERROR(($E9/Z9)),"- ",(($E9/Z9))))</f>
        <v>6.9827656276503598</v>
      </c>
      <c r="AB9" s="34">
        <v>0</v>
      </c>
      <c r="AC9" s="41">
        <f>IF(ISERROR(AB9/$E9*100),"- ",(AB9/$E9*100))</f>
        <v>0</v>
      </c>
      <c r="AD9" s="42">
        <v>0</v>
      </c>
      <c r="AE9" s="34">
        <v>9070</v>
      </c>
      <c r="AF9" s="43">
        <v>-0.66298603990851013</v>
      </c>
      <c r="AG9" s="44">
        <v>-1.4675324675324675</v>
      </c>
    </row>
    <row r="10" spans="1:33" s="45" customFormat="1" ht="10.5" x14ac:dyDescent="0.15">
      <c r="A10" s="110"/>
      <c r="B10" s="29">
        <v>26</v>
      </c>
      <c r="C10" s="47"/>
      <c r="D10" s="47" t="s">
        <v>932</v>
      </c>
      <c r="E10" s="48"/>
      <c r="F10" s="32"/>
      <c r="G10" s="33" t="s">
        <v>311</v>
      </c>
      <c r="H10" s="34">
        <v>552625.10183383082</v>
      </c>
      <c r="I10" s="34">
        <v>12184.729599034617</v>
      </c>
      <c r="J10" s="34">
        <v>4475.4853017524729</v>
      </c>
      <c r="K10" s="34">
        <v>4475.4853017524729</v>
      </c>
      <c r="L10" s="35">
        <f>IF(ISERROR(K10/$H10*100),"- ",(K10/$H10*100))</f>
        <v>0.80985921321724708</v>
      </c>
      <c r="M10" s="35">
        <f>IF(ISERROR(I10/$H10*100),"- ",(I10/$H10*100))</f>
        <v>2.2048816745024462</v>
      </c>
      <c r="N10" s="35">
        <v>0.48821913163989844</v>
      </c>
      <c r="O10" s="35">
        <v>0.48821913163989844</v>
      </c>
      <c r="P10" s="42">
        <f>IF(AND(O10&lt;0,O9&lt;0),"NA",IF(AND(O10&gt;0,O9&lt;0),"LP",IF(AND(O10&lt;0,O9&gt;0),"PL",((O10/O9-1)*100))))</f>
        <v>-24.144401859361551</v>
      </c>
      <c r="Q10" s="34">
        <v>3.0851830859045335</v>
      </c>
      <c r="R10" s="37">
        <v>1.4453157980815776</v>
      </c>
      <c r="S10" s="34">
        <v>0</v>
      </c>
      <c r="T10" s="38">
        <f>IF(O10&lt;0,"- ",IF(ISERROR(($E9-S10)/O10),"- ",(($E9-S10)/O10)))</f>
        <v>474.62294077183452</v>
      </c>
      <c r="U10" s="34">
        <v>-163511.25629849479</v>
      </c>
      <c r="V10" s="34">
        <v>-70</v>
      </c>
      <c r="W10" s="34">
        <v>2111466.4078604397</v>
      </c>
      <c r="X10" s="38">
        <f>IF(I10&lt;0,"- ",IF(ISERROR((U10+V10+W10)/I10),"- ",(U10+V10+W10)/I10))</f>
        <v>159.86281318185951</v>
      </c>
      <c r="Y10" s="39">
        <f>IF(ISERROR(W10/H10),"- ",(W10/H10))</f>
        <v>3.8207935196098601</v>
      </c>
      <c r="Z10" s="34">
        <v>34.48678533724668</v>
      </c>
      <c r="AA10" s="40">
        <f>IF(Z10&lt;0,"- ",IF(ISERROR(($E9/Z10)),"- ",(($E9/Z10))))</f>
        <v>6.7190953791142718</v>
      </c>
      <c r="AB10" s="34">
        <v>0</v>
      </c>
      <c r="AC10" s="41">
        <f>IF(ISERROR(AB10/$E9*100),"- ",(AB10/$E9*100))</f>
        <v>0</v>
      </c>
      <c r="AD10" s="42">
        <v>0</v>
      </c>
      <c r="AE10" s="34">
        <v>9070</v>
      </c>
      <c r="AF10" s="43">
        <v>-0.52816358758282256</v>
      </c>
      <c r="AG10" s="44">
        <v>-0.96750252311976503</v>
      </c>
    </row>
    <row r="11" spans="1:33" s="45" customFormat="1" ht="10.5" x14ac:dyDescent="0.15">
      <c r="A11" s="110"/>
      <c r="B11" s="29">
        <v>27</v>
      </c>
      <c r="C11" s="47"/>
      <c r="D11" s="49" t="s">
        <v>933</v>
      </c>
      <c r="E11" s="50"/>
      <c r="F11" s="51"/>
      <c r="G11" s="33" t="s">
        <v>407</v>
      </c>
      <c r="H11" s="34">
        <v>992335.32945575519</v>
      </c>
      <c r="I11" s="34">
        <v>44455.781503367005</v>
      </c>
      <c r="J11" s="34">
        <v>27116.247206755776</v>
      </c>
      <c r="K11" s="34">
        <v>27116.247206755776</v>
      </c>
      <c r="L11" s="35">
        <f>IF(ISERROR(K11/$H11*100),"- ",(K11/$H11*100))</f>
        <v>2.732568961504942</v>
      </c>
      <c r="M11" s="35">
        <f>IF(ISERROR(I11/$H11*100),"- ",(I11/$H11*100))</f>
        <v>4.4799152245994014</v>
      </c>
      <c r="N11" s="35">
        <v>2.9580413680347113</v>
      </c>
      <c r="O11" s="35">
        <v>2.9580413680347113</v>
      </c>
      <c r="P11" s="42">
        <f>IF(AND(O11&lt;0,O10&lt;0),"NA",IF(AND(O11&gt;0,O10&lt;0),"LP",IF(AND(O11&lt;0,O10&gt;0),"PL",((O11/O10-1)*100))))</f>
        <v>505.88395176133918</v>
      </c>
      <c r="Q11" s="34">
        <v>10.776892690029779</v>
      </c>
      <c r="R11" s="37">
        <v>8.0922153219367097</v>
      </c>
      <c r="S11" s="34">
        <v>0</v>
      </c>
      <c r="T11" s="39">
        <f>IF(O11&lt;0,"- ",IF(ISERROR(($E9-S11)/O11),"- ",(($E9-S11)/O11)))</f>
        <v>78.3356184616012</v>
      </c>
      <c r="U11" s="34">
        <v>-182825.6103125239</v>
      </c>
      <c r="V11" s="34">
        <v>-70</v>
      </c>
      <c r="W11" s="34">
        <v>2111466.4078604397</v>
      </c>
      <c r="X11" s="39">
        <f>IF(I11&lt;0,"- ",IF(ISERROR((U11+V11+W11)/I11),"- ",(U11+V11+W11)/I11))</f>
        <v>43.381776955194212</v>
      </c>
      <c r="Y11" s="39">
        <f>IF(ISERROR(W11/H11),"- ",(W11/H11))</f>
        <v>2.127775103017314</v>
      </c>
      <c r="Z11" s="34">
        <v>38.621535446455923</v>
      </c>
      <c r="AA11" s="40">
        <f>IF(Z11&lt;0,"- ",IF(ISERROR(($E9/Z11)),"- ",(($E9/Z11))))</f>
        <v>5.9997614626495546</v>
      </c>
      <c r="AB11" s="34">
        <v>0</v>
      </c>
      <c r="AC11" s="41">
        <f>IF(ISERROR(AB11/$E9*100),"- ",(AB11/$E9*100))</f>
        <v>0</v>
      </c>
      <c r="AD11" s="42">
        <v>0</v>
      </c>
      <c r="AE11" s="34">
        <v>9070</v>
      </c>
      <c r="AF11" s="43">
        <v>-0.54571464722258456</v>
      </c>
      <c r="AG11" s="44">
        <v>4.9022407271072304</v>
      </c>
    </row>
    <row r="12" spans="1:33" s="45" customFormat="1" ht="10.5" x14ac:dyDescent="0.15">
      <c r="A12" s="110"/>
      <c r="B12" s="29">
        <v>28</v>
      </c>
      <c r="D12" s="47" t="s">
        <v>1121</v>
      </c>
      <c r="E12" s="50"/>
      <c r="F12" s="52"/>
      <c r="G12" s="33" t="s">
        <v>458</v>
      </c>
      <c r="H12" s="34">
        <v>1414801.1858671159</v>
      </c>
      <c r="I12" s="34">
        <v>86188.455890685611</v>
      </c>
      <c r="J12" s="34">
        <v>58595.163887239003</v>
      </c>
      <c r="K12" s="34">
        <v>58595.163887239003</v>
      </c>
      <c r="L12" s="35">
        <f>IF(ISERROR(K12/$H12*100),"- ",(K12/$H12*100))</f>
        <v>4.1415828932406979</v>
      </c>
      <c r="M12" s="35">
        <f>IF(ISERROR(I12/$H12*100),"- ",(I12/$H12*100))</f>
        <v>6.0919128957233424</v>
      </c>
      <c r="N12" s="35">
        <v>6.391995080427046</v>
      </c>
      <c r="O12" s="35">
        <v>6.391995080427046</v>
      </c>
      <c r="P12" s="42">
        <f>IF(AND(O12&lt;0,O11&lt;0),"NA",IF(AND(O12&gt;0,O11&lt;0),"LP",IF(AND(O12&lt;0,O11&gt;0),"PL",((O12/O11-1)*100))))</f>
        <v>116.08876567787196</v>
      </c>
      <c r="Q12" s="34">
        <v>18.816898993767044</v>
      </c>
      <c r="R12" s="37">
        <v>15.028431948865334</v>
      </c>
      <c r="S12" s="34">
        <v>0</v>
      </c>
      <c r="T12" s="39">
        <f>IF(O12&lt;0,"- ",IF(ISERROR(($E9-S12)/O12),"- ",(($E9-S12)/O12)))</f>
        <v>36.251592356438252</v>
      </c>
      <c r="U12" s="34">
        <v>-237329.86111764796</v>
      </c>
      <c r="V12" s="34">
        <v>-70</v>
      </c>
      <c r="W12" s="34">
        <v>2111466.4078604397</v>
      </c>
      <c r="X12" s="39">
        <f>IF(I12&lt;0,"- ",IF(ISERROR((U12+V12+W12)/I12),"- ",(U12+V12+W12)/I12))</f>
        <v>21.74382319970675</v>
      </c>
      <c r="Y12" s="39">
        <f>IF(ISERROR(W12/H12),"- ",(W12/H12))</f>
        <v>1.492412099277642</v>
      </c>
      <c r="Z12" s="34">
        <v>46.443827356210271</v>
      </c>
      <c r="AA12" s="40">
        <f>IF(Z12&lt;0,"- ",IF(ISERROR(($E9/Z12)),"- ",(($E9/Z12))))</f>
        <v>4.989252893022293</v>
      </c>
      <c r="AB12" s="34">
        <v>0</v>
      </c>
      <c r="AC12" s="41">
        <f>IF(ISERROR(AB12/$E9*100),"- ",(AB12/$E9*100))</f>
        <v>0</v>
      </c>
      <c r="AD12" s="42">
        <v>0</v>
      </c>
      <c r="AE12" s="34">
        <v>9070</v>
      </c>
      <c r="AF12" s="43">
        <v>-0.60881067539832989</v>
      </c>
      <c r="AG12" s="44">
        <v>10.309054678278871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v>2</v>
      </c>
      <c r="B14" s="29">
        <v>25</v>
      </c>
      <c r="C14" s="30" t="str">
        <f>VLOOKUP($A14,'All cos summary'!$A$130:$B$139,2,FALSE)</f>
        <v>SWIGGY IB Equity</v>
      </c>
      <c r="D14" s="63" t="s">
        <v>624</v>
      </c>
      <c r="E14" s="64">
        <v>275.35000000000002</v>
      </c>
      <c r="F14" s="65">
        <v>714942.34300200013</v>
      </c>
      <c r="G14" s="33" t="s">
        <v>518</v>
      </c>
      <c r="H14" s="66">
        <v>152267.54999999999</v>
      </c>
      <c r="I14" s="66">
        <v>-27858.329999999987</v>
      </c>
      <c r="J14" s="66">
        <v>-31167.989999999987</v>
      </c>
      <c r="K14" s="66">
        <v>-31167.989999999987</v>
      </c>
      <c r="L14" s="67">
        <f>IF(ISERROR(K14/$H14*100),"- ",(K14/$H14*100))</f>
        <v>-20.469226699976449</v>
      </c>
      <c r="M14" s="67">
        <f>IF(ISERROR(I14/$H14*100),"- ",(I14/$H14*100))</f>
        <v>-18.295644738488264</v>
      </c>
      <c r="N14" s="67">
        <v>-12.358719191163944</v>
      </c>
      <c r="O14" s="67">
        <v>-12.358719191163944</v>
      </c>
      <c r="P14" s="68" t="s">
        <v>50</v>
      </c>
      <c r="Q14" s="66">
        <v>-28.966273471777981</v>
      </c>
      <c r="R14" s="69">
        <v>-34.610049398843394</v>
      </c>
      <c r="S14" s="66">
        <v>0</v>
      </c>
      <c r="T14" s="70" t="str">
        <f>IF(O14&lt;0,"- ",IF(ISERROR(($E14-S14)/O14),"- ",(($E14-S14)/O14)))</f>
        <v xml:space="preserve">- </v>
      </c>
      <c r="U14" s="66">
        <v>-40279.72</v>
      </c>
      <c r="V14" s="66">
        <v>0</v>
      </c>
      <c r="W14" s="66">
        <v>714942.34300200013</v>
      </c>
      <c r="X14" s="70" t="str">
        <f>IF(I14&lt;0,"- ",IF(ISERROR((U14+V14+W14)/I14),"- ",(U14+V14+W14)/I14))</f>
        <v xml:space="preserve">- </v>
      </c>
      <c r="Y14" s="70">
        <f>IF(ISERROR(W14/H14),"- ",(W14/H14))</f>
        <v>4.6953033854028661</v>
      </c>
      <c r="Z14" s="66">
        <v>40.522269838623046</v>
      </c>
      <c r="AA14" s="71">
        <f>IF(Z14&lt;0,"- ",IF(ISERROR(($E14/Z14)),"- ",(($E14/Z14))))</f>
        <v>6.7950290320991673</v>
      </c>
      <c r="AB14" s="66">
        <v>0</v>
      </c>
      <c r="AC14" s="72">
        <f>IF(ISERROR(AB14/$E14*100),"- ",(AB14/$E14*100))</f>
        <v>0</v>
      </c>
      <c r="AD14" s="73">
        <v>0</v>
      </c>
      <c r="AE14" s="66">
        <v>2286.48</v>
      </c>
      <c r="AF14" s="74">
        <v>-0.44728039856647189</v>
      </c>
      <c r="AG14" s="75">
        <v>-33.783110969717441</v>
      </c>
    </row>
    <row r="15" spans="1:33" s="45" customFormat="1" ht="10.5" x14ac:dyDescent="0.15">
      <c r="A15" s="110"/>
      <c r="B15" s="29">
        <v>26</v>
      </c>
      <c r="C15" s="47"/>
      <c r="D15" s="47" t="s">
        <v>934</v>
      </c>
      <c r="E15" s="48"/>
      <c r="F15" s="32"/>
      <c r="G15" s="33" t="s">
        <v>311</v>
      </c>
      <c r="H15" s="34">
        <v>231449.31497243437</v>
      </c>
      <c r="I15" s="34">
        <v>-31856.04739228051</v>
      </c>
      <c r="J15" s="34">
        <v>-38225.903497034196</v>
      </c>
      <c r="K15" s="34">
        <v>-38225.903497034196</v>
      </c>
      <c r="L15" s="35">
        <f>IF(ISERROR(K15/$H15*100),"- ",(K15/$H15*100))</f>
        <v>-16.515885346900642</v>
      </c>
      <c r="M15" s="35">
        <f>IF(ISERROR(I15/$H15*100),"- ",(I15/$H15*100))</f>
        <v>-13.763725071329144</v>
      </c>
      <c r="N15" s="35">
        <v>-13.848391762519963</v>
      </c>
      <c r="O15" s="35">
        <v>-13.848391762519963</v>
      </c>
      <c r="P15" s="42" t="str">
        <f>IF(AND(O15&lt;0,O14&lt;0),"NA",IF(AND(O15&gt;0,O14&lt;0),"LP",IF(AND(O15&lt;0,O14&gt;0),"PL",((O15/O14-1)*100))))</f>
        <v>NA</v>
      </c>
      <c r="Q15" s="34">
        <v>-21.300158572756349</v>
      </c>
      <c r="R15" s="37">
        <v>-25.494657315098003</v>
      </c>
      <c r="S15" s="34">
        <v>0</v>
      </c>
      <c r="T15" s="38" t="str">
        <f>IF(O15&lt;0,"- ",IF(ISERROR(($E14-S15)/O15),"- ",(($E14-S15)/O15)))</f>
        <v xml:space="preserve">- </v>
      </c>
      <c r="U15" s="34">
        <v>-133769.12195001353</v>
      </c>
      <c r="V15" s="34">
        <v>0</v>
      </c>
      <c r="W15" s="34">
        <v>714942.34300200013</v>
      </c>
      <c r="X15" s="38" t="str">
        <f>IF(I15&lt;0,"- ",IF(ISERROR((U15+V15+W15)/I15),"- ",(U15+V15+W15)/I15))</f>
        <v xml:space="preserve">- </v>
      </c>
      <c r="Y15" s="39">
        <f>IF(ISERROR(W15/H15),"- ",(W15/H15))</f>
        <v>3.088980164348941</v>
      </c>
      <c r="Z15" s="34">
        <v>71.614678029926139</v>
      </c>
      <c r="AA15" s="40">
        <f>IF(Z15&lt;0,"- ",IF(ISERROR(($E14/Z15)),"- ",(($E14/Z15))))</f>
        <v>3.8448821886057707</v>
      </c>
      <c r="AB15" s="34">
        <v>0</v>
      </c>
      <c r="AC15" s="41">
        <f>IF(ISERROR(AB15/$E14*100),"- ",(AB15/$E14*100))</f>
        <v>0</v>
      </c>
      <c r="AD15" s="42">
        <v>0</v>
      </c>
      <c r="AE15" s="34">
        <v>2553.1466666666665</v>
      </c>
      <c r="AF15" s="43">
        <v>-0.8921693436812419</v>
      </c>
      <c r="AG15" s="44">
        <v>-23.410391789180256</v>
      </c>
    </row>
    <row r="16" spans="1:33" s="45" customFormat="1" ht="10.5" x14ac:dyDescent="0.15">
      <c r="A16" s="110"/>
      <c r="B16" s="29">
        <v>27</v>
      </c>
      <c r="C16" s="47"/>
      <c r="D16" s="49" t="s">
        <v>935</v>
      </c>
      <c r="E16" s="50"/>
      <c r="F16" s="51"/>
      <c r="G16" s="33" t="s">
        <v>407</v>
      </c>
      <c r="H16" s="34">
        <v>310426.21690363251</v>
      </c>
      <c r="I16" s="34">
        <v>-7256.468757256458</v>
      </c>
      <c r="J16" s="34">
        <v>-14388.535395621089</v>
      </c>
      <c r="K16" s="34">
        <v>-14388.535395621089</v>
      </c>
      <c r="L16" s="35">
        <f>IF(ISERROR(K16/$H16*100),"- ",(K16/$H16*100))</f>
        <v>-4.6350902765689437</v>
      </c>
      <c r="M16" s="35">
        <f>IF(ISERROR(I16/$H16*100),"- ",(I16/$H16*100))</f>
        <v>-2.3375824470099853</v>
      </c>
      <c r="N16" s="35">
        <v>-5.212645269794753</v>
      </c>
      <c r="O16" s="35">
        <v>-5.212645269794753</v>
      </c>
      <c r="P16" s="42" t="str">
        <f>IF(AND(O16&lt;0,O15&lt;0),"NA",IF(AND(O16&gt;0,O15&lt;0),"LP",IF(AND(O16&lt;0,O15&gt;0),"PL",((O16/O15-1)*100))))</f>
        <v>NA</v>
      </c>
      <c r="Q16" s="34">
        <v>-5.5187555772839483</v>
      </c>
      <c r="R16" s="37">
        <v>-7.4188856330001567</v>
      </c>
      <c r="S16" s="34">
        <v>0</v>
      </c>
      <c r="T16" s="39" t="str">
        <f>IF(O16&lt;0,"- ",IF(ISERROR(($E14-S16)/O16),"- ",(($E14-S16)/O16)))</f>
        <v xml:space="preserve">- </v>
      </c>
      <c r="U16" s="34">
        <v>-119883.18559033725</v>
      </c>
      <c r="V16" s="34">
        <v>0</v>
      </c>
      <c r="W16" s="34">
        <v>714942.34300200013</v>
      </c>
      <c r="X16" s="39" t="str">
        <f>IF(I16&lt;0,"- ",IF(ISERROR((U16+V16+W16)/I16),"- ",(U16+V16+W16)/I16))</f>
        <v xml:space="preserve">- </v>
      </c>
      <c r="Y16" s="39">
        <f>IF(ISERROR(W16/H16),"- ",(W16/H16))</f>
        <v>2.303099107199261</v>
      </c>
      <c r="Z16" s="34">
        <v>68.908994328850682</v>
      </c>
      <c r="AA16" s="40">
        <f>IF(Z16&lt;0,"- ",IF(ISERROR(($E14/Z16)),"- ",(($E14/Z16))))</f>
        <v>3.9958499276010624</v>
      </c>
      <c r="AB16" s="34">
        <v>0</v>
      </c>
      <c r="AC16" s="41">
        <f>IF(ISERROR(AB16/$E14*100),"- ",(AB16/$E14*100))</f>
        <v>0</v>
      </c>
      <c r="AD16" s="42">
        <v>0</v>
      </c>
      <c r="AE16" s="34">
        <v>2553.1466666666665</v>
      </c>
      <c r="AF16" s="43">
        <v>-0.6181307678369532</v>
      </c>
      <c r="AG16" s="44">
        <v>-9.8504029958025612</v>
      </c>
    </row>
    <row r="17" spans="1:33" s="45" customFormat="1" ht="10.5" x14ac:dyDescent="0.15">
      <c r="A17" s="110"/>
      <c r="B17" s="29">
        <v>28</v>
      </c>
      <c r="D17" s="47" t="s">
        <v>1121</v>
      </c>
      <c r="E17" s="50"/>
      <c r="F17" s="52"/>
      <c r="G17" s="33" t="s">
        <v>458</v>
      </c>
      <c r="H17" s="34">
        <v>378805.81278659694</v>
      </c>
      <c r="I17" s="34">
        <v>21405.289170595206</v>
      </c>
      <c r="J17" s="34">
        <v>10893.017430801503</v>
      </c>
      <c r="K17" s="34">
        <v>10893.017430801503</v>
      </c>
      <c r="L17" s="35">
        <f>IF(ISERROR(K17/$H17*100),"- ",(K17/$H17*100))</f>
        <v>2.875620453305495</v>
      </c>
      <c r="M17" s="35">
        <f>IF(ISERROR(I17/$H17*100),"- ",(I17/$H17*100))</f>
        <v>5.6507288030065244</v>
      </c>
      <c r="N17" s="35">
        <v>3.9462971194232686</v>
      </c>
      <c r="O17" s="35">
        <v>3.9462971194232686</v>
      </c>
      <c r="P17" s="42" t="str">
        <f>IF(AND(O17&lt;0,O16&lt;0),"NA",IF(AND(O17&gt;0,O16&lt;0),"LP",IF(AND(O17&lt;0,O16&gt;0),"PL",((O17/O16-1)*100))))</f>
        <v>LP</v>
      </c>
      <c r="Q17" s="34">
        <v>5.9337326372418921</v>
      </c>
      <c r="R17" s="37">
        <v>5.4833309324713033</v>
      </c>
      <c r="S17" s="34">
        <v>0</v>
      </c>
      <c r="T17" s="39">
        <f>IF(O17&lt;0,"- ",IF(ISERROR(($E14-S17)/O17),"- ",(($E14-S17)/O17)))</f>
        <v>69.774269819866234</v>
      </c>
      <c r="U17" s="34">
        <v>-134248.20680463684</v>
      </c>
      <c r="V17" s="34">
        <v>0</v>
      </c>
      <c r="W17" s="34">
        <v>714942.34300200013</v>
      </c>
      <c r="X17" s="39">
        <f>IF(I17&lt;0,"- ",IF(ISERROR((U17+V17+W17)/I17),"- ",(U17+V17+W17)/I17))</f>
        <v>27.128534988215542</v>
      </c>
      <c r="Y17" s="39">
        <f>IF(ISERROR(W17/H17),"- ",(W17/H17))</f>
        <v>1.8873584271125432</v>
      </c>
      <c r="Z17" s="34">
        <v>75.02895754831961</v>
      </c>
      <c r="AA17" s="40">
        <f>IF(Z17&lt;0,"- ",IF(ISERROR(($E14/Z17)),"- ",(($E14/Z17))))</f>
        <v>3.6699163762560754</v>
      </c>
      <c r="AB17" s="34">
        <v>0</v>
      </c>
      <c r="AC17" s="41">
        <f>IF(ISERROR(AB17/$E14*100),"- ",(AB17/$E14*100))</f>
        <v>0</v>
      </c>
      <c r="AD17" s="42">
        <v>0</v>
      </c>
      <c r="AE17" s="34">
        <v>2553.1466666666665</v>
      </c>
      <c r="AF17" s="43">
        <v>-0.67577909397185798</v>
      </c>
      <c r="AG17" s="44">
        <v>1.2245067752721375</v>
      </c>
    </row>
    <row r="18" spans="1:33" s="45" customFormat="1" ht="10.5" x14ac:dyDescent="0.15">
      <c r="A18" s="11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summary'!$A$130:$B$139,2,FALSE)</f>
        <v>MEESHO IB Equity</v>
      </c>
      <c r="D19" s="63" t="s">
        <v>1140</v>
      </c>
      <c r="E19" s="64">
        <v>146.61000000000001</v>
      </c>
      <c r="F19" s="65">
        <v>7182.269439012076</v>
      </c>
      <c r="G19" s="33" t="s">
        <v>518</v>
      </c>
      <c r="H19" s="78">
        <v>93899.0293921509</v>
      </c>
      <c r="I19" s="78">
        <v>-5785.0506078490398</v>
      </c>
      <c r="J19" s="78">
        <v>-39417.055326768299</v>
      </c>
      <c r="K19" s="78">
        <v>-25952.714107848999</v>
      </c>
      <c r="L19" s="79">
        <f>IF(ISERROR(K19/$H19*100),"- ",(K19/$H19*100))</f>
        <v>-27.638958864486845</v>
      </c>
      <c r="M19" s="79">
        <f>IF(ISERROR(I19/$H19*100),"- ",(I19/$H19*100))</f>
        <v>-6.1609269502551616</v>
      </c>
      <c r="N19" s="79">
        <v>-8.3212858368085403</v>
      </c>
      <c r="O19" s="79">
        <v>-5.4788454018716601</v>
      </c>
      <c r="P19" s="80" t="s">
        <v>50</v>
      </c>
      <c r="Q19" s="78">
        <v>-5.2865582557661099</v>
      </c>
      <c r="R19" s="81">
        <v>-141.233111526296</v>
      </c>
      <c r="S19" s="78">
        <v>0</v>
      </c>
      <c r="T19" s="82" t="str">
        <f>IF(O19&lt;0,"- ",IF(ISERROR(($E19-S19)/O19),"- ",(($E19-S19)/O19)))</f>
        <v xml:space="preserve">- </v>
      </c>
      <c r="U19" s="78">
        <v>-63914.8</v>
      </c>
      <c r="V19" s="78" t="s">
        <v>656</v>
      </c>
      <c r="W19" s="78">
        <v>669136.13228556013</v>
      </c>
      <c r="X19" s="82" t="str">
        <f>IF(I19&lt;0,"- ",IF(ISERROR((U19+V19+W19)/I19),"- ",(U19+V19+W19)/I19))</f>
        <v xml:space="preserve">- </v>
      </c>
      <c r="Y19" s="70">
        <f>IF(ISERROR(W19/H19),"- ",(W19/H19))</f>
        <v>7.1261240570554163</v>
      </c>
      <c r="Z19" s="78">
        <v>3.0516151854913298</v>
      </c>
      <c r="AA19" s="71">
        <f>IF(Z19&lt;0,"- ",IF(ISERROR(($E19/Z19)),"- ",(($E19/Z19))))</f>
        <v>48.043410157691575</v>
      </c>
      <c r="AB19" s="78">
        <v>0</v>
      </c>
      <c r="AC19" s="72">
        <f>IF(ISERROR(AB19/$E19*100),"- ",(AB19/$E19*100))</f>
        <v>0</v>
      </c>
      <c r="AD19" s="80">
        <v>0</v>
      </c>
      <c r="AE19" s="78">
        <v>2.72</v>
      </c>
      <c r="AF19" s="74">
        <v>-3.47820503052928</v>
      </c>
      <c r="AG19" s="75">
        <v>-88.837137169674307</v>
      </c>
    </row>
    <row r="20" spans="1:33" s="45" customFormat="1" ht="10.5" x14ac:dyDescent="0.15">
      <c r="A20" s="110"/>
      <c r="B20" s="29">
        <v>26</v>
      </c>
      <c r="C20" s="47"/>
      <c r="D20" s="47" t="s">
        <v>936</v>
      </c>
      <c r="E20" s="48"/>
      <c r="F20" s="32"/>
      <c r="G20" s="33" t="s">
        <v>311</v>
      </c>
      <c r="H20" s="34">
        <v>126120.223411876</v>
      </c>
      <c r="I20" s="34">
        <v>-16325.182765031401</v>
      </c>
      <c r="J20" s="34">
        <v>-15191.1730414539</v>
      </c>
      <c r="K20" s="34">
        <v>-13780.2630414539</v>
      </c>
      <c r="L20" s="35">
        <f>IF(ISERROR(K20/$H20*100),"- ",(K20/$H20*100))</f>
        <v>-10.926291334301819</v>
      </c>
      <c r="M20" s="35">
        <f>IF(ISERROR(I20/$H20*100),"- ",(I20/$H20*100))</f>
        <v>-12.944143550806741</v>
      </c>
      <c r="N20" s="35">
        <v>-3.2069897669020602</v>
      </c>
      <c r="O20" s="35">
        <v>-2.90913430046293</v>
      </c>
      <c r="P20" s="42" t="str">
        <f>IF(AND(O20&lt;0,O19&lt;0),"NA",IF(AND(O20&gt;0,O19&lt;0),"LP",IF(AND(O20&lt;0,O19&gt;0),"PL",((O20/O19-1)*100))))</f>
        <v>NA</v>
      </c>
      <c r="Q20" s="34">
        <v>-83.536447467667003</v>
      </c>
      <c r="R20" s="37">
        <v>-104.82773593348099</v>
      </c>
      <c r="S20" s="78">
        <v>0</v>
      </c>
      <c r="T20" s="38" t="str">
        <f>IF(O20&lt;0,"- ",IF(ISERROR(($E19-S20)/O20),"- ",(($E19-S20)/O20)))</f>
        <v xml:space="preserve">- </v>
      </c>
      <c r="U20" s="34">
        <v>-63081.160439624196</v>
      </c>
      <c r="V20" s="34" t="s">
        <v>656</v>
      </c>
      <c r="W20" s="34">
        <v>669136.13228556013</v>
      </c>
      <c r="X20" s="38" t="str">
        <f>IF(I20&lt;0,"- ",IF(ISERROR((U20+V20+W20)/I20),"- ",(U20+V20+W20)/I20))</f>
        <v xml:space="preserve">- </v>
      </c>
      <c r="Y20" s="39">
        <f>IF(ISERROR(W20/H20),"- ",(W20/H20))</f>
        <v>5.3055419201116916</v>
      </c>
      <c r="Z20" s="34">
        <v>2.4986989075440098</v>
      </c>
      <c r="AA20" s="40">
        <f>IF(Z20&lt;0,"- ",IF(ISERROR(($E19/Z20)),"- ",(($E19/Z20))))</f>
        <v>58.674536398666817</v>
      </c>
      <c r="AB20" s="34">
        <v>0</v>
      </c>
      <c r="AC20" s="41">
        <f>IF(ISERROR(AB20/$E19*100),"- ",(AB20/$E19*100))</f>
        <v>0</v>
      </c>
      <c r="AD20" s="42">
        <v>0</v>
      </c>
      <c r="AE20" s="34">
        <v>4513.13288288288</v>
      </c>
      <c r="AF20" s="43">
        <v>-4.7986422385771696</v>
      </c>
      <c r="AG20" s="44">
        <v>-183.063892447081</v>
      </c>
    </row>
    <row r="21" spans="1:33" s="45" customFormat="1" ht="10.5" x14ac:dyDescent="0.15">
      <c r="A21" s="110"/>
      <c r="B21" s="29">
        <v>27</v>
      </c>
      <c r="C21" s="47"/>
      <c r="D21" s="49" t="s">
        <v>817</v>
      </c>
      <c r="E21" s="50"/>
      <c r="F21" s="51"/>
      <c r="G21" s="33" t="s">
        <v>407</v>
      </c>
      <c r="H21" s="34">
        <v>171341.811937019</v>
      </c>
      <c r="I21" s="34">
        <v>-6699.4035724375599</v>
      </c>
      <c r="J21" s="34">
        <v>-3878.2692574021899</v>
      </c>
      <c r="K21" s="34">
        <v>-3878.2692574021899</v>
      </c>
      <c r="L21" s="35">
        <f>IF(ISERROR(K21/$H21*100),"- ",(K21/$H21*100))</f>
        <v>-2.2634692685681097</v>
      </c>
      <c r="M21" s="35">
        <f>IF(ISERROR(I21/$H21*100),"- ",(I21/$H21*100))</f>
        <v>-3.9099642385596427</v>
      </c>
      <c r="N21" s="35">
        <v>-0.81873663000479402</v>
      </c>
      <c r="O21" s="35">
        <v>-0.81873663000479402</v>
      </c>
      <c r="P21" s="42" t="str">
        <f>IF(AND(O21&lt;0,O20&lt;0),"NA",IF(AND(O21&gt;0,O20&lt;0),"LP",IF(AND(O21&lt;0,O20&gt;0),"PL",((O21/O20-1)*100))))</f>
        <v>NA</v>
      </c>
      <c r="Q21" s="34">
        <v>-20.420764290052102</v>
      </c>
      <c r="R21" s="37">
        <v>-33.866741451762898</v>
      </c>
      <c r="S21" s="78">
        <v>0</v>
      </c>
      <c r="T21" s="39" t="str">
        <f>IF(O21&lt;0,"- ",IF(ISERROR(($E19-S21)/O21),"- ",(($E19-S21)/O21)))</f>
        <v xml:space="preserve">- </v>
      </c>
      <c r="U21" s="34">
        <v>-72530.735200792202</v>
      </c>
      <c r="V21" s="34" t="s">
        <v>656</v>
      </c>
      <c r="W21" s="34">
        <v>669136.13228556013</v>
      </c>
      <c r="X21" s="39" t="str">
        <f>IF(I21&lt;0,"- ",IF(ISERROR((U21+V21+W21)/I21),"- ",(U21+V21+W21)/I21))</f>
        <v xml:space="preserve">- </v>
      </c>
      <c r="Y21" s="39">
        <f>IF(ISERROR(W21/H21),"- ",(W21/H21))</f>
        <v>3.9052705508420678</v>
      </c>
      <c r="Z21" s="34">
        <v>2.3363492542104201</v>
      </c>
      <c r="AA21" s="40">
        <f>IF(Z21&lt;0,"- ",IF(ISERROR(($E19/Z21)),"- ",(($E19/Z21))))</f>
        <v>62.751748154000857</v>
      </c>
      <c r="AB21" s="34">
        <v>0</v>
      </c>
      <c r="AC21" s="41">
        <f>IF(ISERROR(AB21/$E19*100),"- ",(AB21/$E19*100))</f>
        <v>0</v>
      </c>
      <c r="AD21" s="42">
        <v>0</v>
      </c>
      <c r="AE21" s="34">
        <v>4513.13288288288</v>
      </c>
      <c r="AF21" s="43">
        <v>-6.3337006621270202</v>
      </c>
      <c r="AG21" s="44">
        <v>-58.815784303274697</v>
      </c>
    </row>
    <row r="22" spans="1:33" s="45" customFormat="1" ht="10.5" x14ac:dyDescent="0.15">
      <c r="A22" s="110"/>
      <c r="B22" s="29">
        <v>28</v>
      </c>
      <c r="D22" s="47" t="s">
        <v>1121</v>
      </c>
      <c r="E22" s="50"/>
      <c r="F22" s="52"/>
      <c r="G22" s="33" t="s">
        <v>458</v>
      </c>
      <c r="H22" s="34">
        <v>212425.96133158199</v>
      </c>
      <c r="I22" s="34">
        <v>4484.84185534055</v>
      </c>
      <c r="J22" s="34">
        <v>7940.9844017989499</v>
      </c>
      <c r="K22" s="34">
        <v>7940.9844017989499</v>
      </c>
      <c r="L22" s="35">
        <f>IF(ISERROR(K22/$H22*100),"- ",(K22/$H22*100))</f>
        <v>3.7382363022020795</v>
      </c>
      <c r="M22" s="35">
        <f>IF(ISERROR(I22/$H22*100),"- ",(I22/$H22*100))</f>
        <v>2.1112494100191581</v>
      </c>
      <c r="N22" s="35">
        <v>1.67641140326717</v>
      </c>
      <c r="O22" s="35">
        <v>1.67641140326717</v>
      </c>
      <c r="P22" s="42" t="str">
        <f>IF(AND(O22&lt;0,O21&lt;0),"NA",IF(AND(O22&gt;0,O21&lt;0),"LP",IF(AND(O22&lt;0,O21&gt;0),"PL",((O22/O21-1)*100))))</f>
        <v>LP</v>
      </c>
      <c r="Q22" s="34">
        <v>51.694216330371702</v>
      </c>
      <c r="R22" s="37">
        <v>46.916025803074497</v>
      </c>
      <c r="S22" s="78">
        <v>0</v>
      </c>
      <c r="T22" s="39">
        <f>IF(O22&lt;0,"- ",IF(ISERROR(($E19-S22)/O22),"- ",(($E19-S22)/O22)))</f>
        <v>87.454666386944609</v>
      </c>
      <c r="U22" s="34">
        <v>-97515.532307741101</v>
      </c>
      <c r="V22" s="34" t="s">
        <v>656</v>
      </c>
      <c r="W22" s="34">
        <v>669136.13228556013</v>
      </c>
      <c r="X22" s="39">
        <f>IF(I22&lt;0,"- ",IF(ISERROR((U22+V22+W22)/I22),"- ",(U22+V22+W22)/I22))</f>
        <v>127.45613299544401</v>
      </c>
      <c r="Y22" s="39">
        <f>IF(ISERROR(W22/H22),"- ",(W22/H22))</f>
        <v>3.1499734217565134</v>
      </c>
      <c r="Z22" s="34">
        <v>4.8100847182822299</v>
      </c>
      <c r="AA22" s="40">
        <f>IF(Z22&lt;0,"- ",IF(ISERROR(($E19/Z22)),"- ",(($E19/Z22))))</f>
        <v>30.479712642640763</v>
      </c>
      <c r="AB22" s="34">
        <v>0</v>
      </c>
      <c r="AC22" s="41">
        <f>IF(ISERROR(AB22/$E19*100),"- ",(AB22/$E19*100))</f>
        <v>0</v>
      </c>
      <c r="AD22" s="42">
        <v>0</v>
      </c>
      <c r="AE22" s="34">
        <v>4513.13288288288</v>
      </c>
      <c r="AF22" s="43">
        <v>-5.7613023757030604</v>
      </c>
      <c r="AG22" s="44">
        <v>22.638905730917401</v>
      </c>
    </row>
    <row r="23" spans="1:33" s="45" customFormat="1" ht="10.5" x14ac:dyDescent="0.15">
      <c r="A23" s="11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summary'!$A$130:$B$139,2,FALSE)</f>
        <v>INFOE IB Equity</v>
      </c>
      <c r="D24" s="63" t="s">
        <v>620</v>
      </c>
      <c r="E24" s="64">
        <v>993.8</v>
      </c>
      <c r="F24" s="65">
        <v>6906.9485082166048</v>
      </c>
      <c r="G24" s="33" t="s">
        <v>518</v>
      </c>
      <c r="H24" s="78">
        <v>26536.129999999997</v>
      </c>
      <c r="I24" s="78">
        <v>10725.509999999997</v>
      </c>
      <c r="J24" s="78">
        <v>7734.2089999999953</v>
      </c>
      <c r="K24" s="78">
        <v>7734.2089999999953</v>
      </c>
      <c r="L24" s="79">
        <f>IF(ISERROR(K24/$H24*100),"- ",(K24/$H24*100))</f>
        <v>29.145956852035305</v>
      </c>
      <c r="M24" s="79">
        <f>IF(ISERROR(I24/$H24*100),"- ",(I24/$H24*100))</f>
        <v>40.418516189059957</v>
      </c>
      <c r="N24" s="79">
        <v>11.916743328171242</v>
      </c>
      <c r="O24" s="79">
        <v>11.916743328171242</v>
      </c>
      <c r="P24" s="80" t="s">
        <v>50</v>
      </c>
      <c r="Q24" s="78">
        <v>4.3905918889340887</v>
      </c>
      <c r="R24" s="81">
        <v>2.908820549332876</v>
      </c>
      <c r="S24" s="78">
        <v>0</v>
      </c>
      <c r="T24" s="82">
        <f>IF(O24&lt;0,"- ",IF(ISERROR(($E24-S24)/O24),"- ",(($E24-S24)/O24)))</f>
        <v>83.395267702934547</v>
      </c>
      <c r="U24" s="78">
        <v>-43296.880000000005</v>
      </c>
      <c r="V24" s="78">
        <v>0</v>
      </c>
      <c r="W24" s="78">
        <v>643485.85776799999</v>
      </c>
      <c r="X24" s="82">
        <f>IF(I24&lt;0,"- ",IF(ISERROR((U24+V24+W24)/I24),"- ",(U24+V24+W24)/I24))</f>
        <v>55.959015260626316</v>
      </c>
      <c r="Y24" s="70">
        <f>IF(ISERROR(W24/H24),"- ",(W24/H24))</f>
        <v>24.24942362612785</v>
      </c>
      <c r="Z24" s="78">
        <v>426.81733683570855</v>
      </c>
      <c r="AA24" s="71">
        <f>IF(Z24&lt;0,"- ",IF(ISERROR(($E24/Z24)),"- ",(($E24/Z24))))</f>
        <v>2.3283965158672446</v>
      </c>
      <c r="AB24" s="78">
        <v>5.2030658846183861</v>
      </c>
      <c r="AC24" s="72">
        <f>IF(ISERROR(AB24/$E24*100),"- ",(AB24/$E24*100))</f>
        <v>0.52355261467281011</v>
      </c>
      <c r="AD24" s="80">
        <v>43.661810457210336</v>
      </c>
      <c r="AE24" s="78">
        <v>1294.3399999999999</v>
      </c>
      <c r="AF24" s="74">
        <v>-0.1628387004618051</v>
      </c>
      <c r="AG24" s="75">
        <v>52.021072495675405</v>
      </c>
    </row>
    <row r="25" spans="1:33" s="45" customFormat="1" ht="10.5" x14ac:dyDescent="0.15">
      <c r="A25" s="110"/>
      <c r="B25" s="29">
        <v>26</v>
      </c>
      <c r="C25" s="47"/>
      <c r="D25" s="47" t="s">
        <v>937</v>
      </c>
      <c r="E25" s="48"/>
      <c r="F25" s="32"/>
      <c r="G25" s="33" t="s">
        <v>311</v>
      </c>
      <c r="H25" s="34">
        <v>30651.138205527004</v>
      </c>
      <c r="I25" s="34">
        <v>12183.191476413191</v>
      </c>
      <c r="J25" s="34">
        <v>11054.573848855583</v>
      </c>
      <c r="K25" s="34">
        <v>11054.573848855583</v>
      </c>
      <c r="L25" s="35">
        <f>IF(ISERROR(K25/$H25*100),"- ",(K25/$H25*100))</f>
        <v>36.065785794741636</v>
      </c>
      <c r="M25" s="35">
        <f>IF(ISERROR(I25/$H25*100),"- ",(I25/$H25*100))</f>
        <v>39.747925165846922</v>
      </c>
      <c r="N25" s="35">
        <v>17.07450933437752</v>
      </c>
      <c r="O25" s="35">
        <v>17.07450933437752</v>
      </c>
      <c r="P25" s="42">
        <f>IF(AND(O25&lt;0,O24&lt;0),"NA",IF(AND(O25&gt;0,O24&lt;0),"LP",IF(AND(O25&lt;0,O24&gt;0),"PL",((O25/O24-1)*100))))</f>
        <v>43.281674062856524</v>
      </c>
      <c r="Q25" s="34">
        <v>4.7226474424430407</v>
      </c>
      <c r="R25" s="37">
        <v>3.9521576041700821</v>
      </c>
      <c r="S25" s="34">
        <v>0</v>
      </c>
      <c r="T25" s="38">
        <f>IF(O25&lt;0,"- ",IF(ISERROR(($E24-S25)/O25),"- ",(($E24-S25)/O25)))</f>
        <v>58.203722317167866</v>
      </c>
      <c r="U25" s="34">
        <v>-50311.448809980553</v>
      </c>
      <c r="V25" s="34">
        <v>0</v>
      </c>
      <c r="W25" s="34">
        <v>643485.85776799999</v>
      </c>
      <c r="X25" s="38">
        <f>IF(I25&lt;0,"- ",IF(ISERROR((U25+V25+W25)/I25),"- ",(U25+V25+W25)/I25))</f>
        <v>48.687932887405772</v>
      </c>
      <c r="Y25" s="39">
        <f>IF(ISERROR(W25/H25),"- ",(W25/H25))</f>
        <v>20.993865006029917</v>
      </c>
      <c r="Z25" s="34">
        <v>436.19530596246102</v>
      </c>
      <c r="AA25" s="40">
        <f>IF(Z25&lt;0,"- ",IF(ISERROR(($E24/Z25)),"- ",(($E24/Z25))))</f>
        <v>2.2783372182494932</v>
      </c>
      <c r="AB25" s="34">
        <v>7.6035138962865778</v>
      </c>
      <c r="AC25" s="41">
        <f>IF(ISERROR(AB25/$E24*100),"- ",(AB25/$E24*100))</f>
        <v>0.76509497849532893</v>
      </c>
      <c r="AD25" s="42">
        <v>44.531375674601655</v>
      </c>
      <c r="AE25" s="34">
        <v>1294.3399999999999</v>
      </c>
      <c r="AF25" s="43">
        <v>-0.17987014036887825</v>
      </c>
      <c r="AG25" s="44">
        <v>55.401894893378312</v>
      </c>
    </row>
    <row r="26" spans="1:33" s="45" customFormat="1" ht="10.5" x14ac:dyDescent="0.15">
      <c r="A26" s="110"/>
      <c r="B26" s="29">
        <v>27</v>
      </c>
      <c r="C26" s="47"/>
      <c r="D26" s="49" t="s">
        <v>938</v>
      </c>
      <c r="E26" s="50"/>
      <c r="F26" s="51"/>
      <c r="G26" s="33" t="s">
        <v>407</v>
      </c>
      <c r="H26" s="34">
        <v>35369.465208437243</v>
      </c>
      <c r="I26" s="34">
        <v>15549.660793764306</v>
      </c>
      <c r="J26" s="34">
        <v>13940.313183630999</v>
      </c>
      <c r="K26" s="34">
        <v>13940.313183630999</v>
      </c>
      <c r="L26" s="35">
        <f>IF(ISERROR(K26/$H26*100),"- ",(K26/$H26*100))</f>
        <v>39.413412392522105</v>
      </c>
      <c r="M26" s="35">
        <f>IF(ISERROR(I26/$H26*100),"- ",(I26/$H26*100))</f>
        <v>43.963516841795496</v>
      </c>
      <c r="N26" s="35">
        <v>21.531721695693832</v>
      </c>
      <c r="O26" s="35">
        <v>21.531721695693832</v>
      </c>
      <c r="P26" s="42">
        <f>IF(AND(O26&lt;0,O25&lt;0),"NA",IF(AND(O26&gt;0,O25&lt;0),"LP",IF(AND(O26&lt;0,O25&gt;0),"PL",((O26/O25-1)*100))))</f>
        <v>26.10448285235487</v>
      </c>
      <c r="Q26" s="34">
        <v>5.8281420384643967</v>
      </c>
      <c r="R26" s="37">
        <v>4.8787130586008978</v>
      </c>
      <c r="S26" s="34">
        <v>0</v>
      </c>
      <c r="T26" s="39">
        <f>IF(O26&lt;0,"- ",IF(ISERROR(($E24-S26)/O26),"- ",(($E24-S26)/O26)))</f>
        <v>46.155157216190091</v>
      </c>
      <c r="U26" s="34">
        <v>-58968.385042396389</v>
      </c>
      <c r="V26" s="34">
        <v>0</v>
      </c>
      <c r="W26" s="34">
        <v>643485.85776799999</v>
      </c>
      <c r="X26" s="39">
        <f>IF(I26&lt;0,"- ",IF(ISERROR((U26+V26+W26)/I26),"- ",(U26+V26+W26)/I26))</f>
        <v>37.590368077997283</v>
      </c>
      <c r="Y26" s="39">
        <f>IF(ISERROR(W26/H26),"- ",(W26/H26))</f>
        <v>18.193259467618386</v>
      </c>
      <c r="Z26" s="34">
        <v>446.48508278205088</v>
      </c>
      <c r="AA26" s="40">
        <f>IF(Z26&lt;0,"- ",IF(ISERROR(($E24/Z26)),"- ",(($E24/Z26))))</f>
        <v>2.2258302423176759</v>
      </c>
      <c r="AB26" s="34">
        <v>9.7756042400903826</v>
      </c>
      <c r="AC26" s="41">
        <f>IF(ISERROR(AB26/$E24*100),"- ",(AB26/$E24*100))</f>
        <v>0.98365911049410182</v>
      </c>
      <c r="AD26" s="42">
        <v>45.40094089199296</v>
      </c>
      <c r="AE26" s="34">
        <v>1294.3399999999999</v>
      </c>
      <c r="AF26" s="43">
        <v>-0.2063725730988285</v>
      </c>
      <c r="AG26" s="44">
        <v>69.811208955022252</v>
      </c>
    </row>
    <row r="27" spans="1:33" s="45" customFormat="1" ht="10.5" x14ac:dyDescent="0.15">
      <c r="A27" s="110"/>
      <c r="B27" s="29">
        <v>28</v>
      </c>
      <c r="D27" s="47" t="s">
        <v>1121</v>
      </c>
      <c r="E27" s="50"/>
      <c r="F27" s="52"/>
      <c r="G27" s="33" t="s">
        <v>458</v>
      </c>
      <c r="H27" s="34">
        <v>40584.429066770936</v>
      </c>
      <c r="I27" s="34">
        <v>18667.74967401311</v>
      </c>
      <c r="J27" s="34">
        <v>16717.271065862398</v>
      </c>
      <c r="K27" s="34">
        <v>16717.271065862398</v>
      </c>
      <c r="L27" s="35">
        <f>IF(ISERROR(K27/$H27*100),"- ",(K27/$H27*100))</f>
        <v>41.191342222305394</v>
      </c>
      <c r="M27" s="35">
        <f>IF(ISERROR(I27/$H27*100),"- ",(I27/$H27*100))</f>
        <v>45.997319916217791</v>
      </c>
      <c r="N27" s="35">
        <v>25.820914018222112</v>
      </c>
      <c r="O27" s="35">
        <v>25.820914018222112</v>
      </c>
      <c r="P27" s="42">
        <f>IF(AND(O27&lt;0,O26&lt;0),"NA",IF(AND(O27&gt;0,O26&lt;0),"LP",IF(AND(O27&lt;0,O26&gt;0),"PL",((O27/O26-1)*100))))</f>
        <v>19.920340710079309</v>
      </c>
      <c r="Q27" s="34">
        <v>6.8229026647585265</v>
      </c>
      <c r="R27" s="37">
        <v>5.7059546889658748</v>
      </c>
      <c r="S27" s="34">
        <v>0</v>
      </c>
      <c r="T27" s="39">
        <f>IF(O27&lt;0,"- ",IF(ISERROR(($E24-S27)/O27),"- ",(($E24-S27)/O27)))</f>
        <v>38.48818052291503</v>
      </c>
      <c r="U27" s="34">
        <v>-69089.697808406723</v>
      </c>
      <c r="V27" s="34">
        <v>0</v>
      </c>
      <c r="W27" s="34">
        <v>643485.85776799999</v>
      </c>
      <c r="X27" s="39">
        <f>IF(I27&lt;0,"- ",IF(ISERROR((U27+V27+W27)/I27),"- ",(U27+V27+W27)/I27))</f>
        <v>30.769437666029738</v>
      </c>
      <c r="Y27" s="39">
        <f>IF(ISERROR(W27/H27),"- ",(W27/H27))</f>
        <v>15.855486268127965</v>
      </c>
      <c r="Z27" s="34">
        <v>458.56640906222765</v>
      </c>
      <c r="AA27" s="40">
        <f>IF(Z27&lt;0,"- ",IF(ISERROR(($E24/Z27)),"- ",(($E24/Z27))))</f>
        <v>2.1671888310186733</v>
      </c>
      <c r="AB27" s="34">
        <v>11.947467598300321</v>
      </c>
      <c r="AC27" s="41">
        <f>IF(ISERROR(AB27/$E24*100),"- ",(AB27/$E24*100))</f>
        <v>1.2022004023244437</v>
      </c>
      <c r="AD27" s="42">
        <v>46.270506109384264</v>
      </c>
      <c r="AE27" s="34">
        <v>1294.3399999999999</v>
      </c>
      <c r="AF27" s="43">
        <v>-0.23581760660335194</v>
      </c>
      <c r="AG27" s="44">
        <v>85.672270371232329</v>
      </c>
    </row>
    <row r="28" spans="1:33" s="45" customFormat="1" ht="10.5" x14ac:dyDescent="0.15">
      <c r="A28" s="110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09">
        <v>5</v>
      </c>
      <c r="B29" s="29">
        <v>25</v>
      </c>
      <c r="C29" s="30" t="str">
        <f>VLOOKUP($A29,'All cos summary'!$A$130:$B$139,2,FALSE)</f>
        <v>MMYT US Equity</v>
      </c>
      <c r="D29" s="63" t="s">
        <v>1141</v>
      </c>
      <c r="E29" s="64">
        <v>37.880000000000003</v>
      </c>
      <c r="F29" s="65">
        <v>38.686019637846826</v>
      </c>
      <c r="G29" s="33" t="s">
        <v>518</v>
      </c>
      <c r="H29" s="78">
        <v>1005.5619999999999</v>
      </c>
      <c r="I29" s="78">
        <v>182.71199999999999</v>
      </c>
      <c r="J29" s="78">
        <v>95.101000000000028</v>
      </c>
      <c r="K29" s="78">
        <v>178.04900000000015</v>
      </c>
      <c r="L29" s="79">
        <f>IF(ISERROR(K29/$H29*100),"- ",(K29/$H29*100))</f>
        <v>17.706416909151319</v>
      </c>
      <c r="M29" s="79">
        <f>IF(ISERROR(I29/$H29*100),"- ",(I29/$H29*100))</f>
        <v>18.170137694145165</v>
      </c>
      <c r="N29" s="79">
        <v>0.83029953426099001</v>
      </c>
      <c r="O29" s="79">
        <v>1.554494713784661</v>
      </c>
      <c r="P29" s="80" t="s">
        <v>50</v>
      </c>
      <c r="Q29" s="78">
        <v>11.778573628404237</v>
      </c>
      <c r="R29" s="81">
        <v>15.392276154805421</v>
      </c>
      <c r="S29" s="78">
        <v>0</v>
      </c>
      <c r="T29" s="82">
        <f>IF(O29&lt;0,"- ",IF(ISERROR(($E29-S29)/O29),"- ",(($E29-S29)/O29)))</f>
        <v>24.368046841262782</v>
      </c>
      <c r="U29" s="78">
        <v>-527.27699999999993</v>
      </c>
      <c r="V29" s="78">
        <v>5.3470000000000004</v>
      </c>
      <c r="W29" s="78">
        <v>3604.18301956</v>
      </c>
      <c r="X29" s="82">
        <f>IF(I29&lt;0,"- ",IF(ISERROR((U29+V29+W29)/I29),"- ",(U29+V29+W29)/I29))</f>
        <v>16.869461335653927</v>
      </c>
      <c r="Y29" s="70">
        <f>IF(ISERROR(W29/H29),"- ",(W29/H29))</f>
        <v>3.5842474353247242</v>
      </c>
      <c r="Z29" s="78">
        <v>10.499817340388578</v>
      </c>
      <c r="AA29" s="71">
        <f>IF(Z29&lt;0,"- ",IF(ISERROR(($E29/Z29)),"- ",(($E29/Z29))))</f>
        <v>3.6076818074054358</v>
      </c>
      <c r="AB29" s="78">
        <v>0</v>
      </c>
      <c r="AC29" s="72">
        <f>IF(ISERROR(AB29/$E29*100),"- ",(AB29/$E29*100))</f>
        <v>0</v>
      </c>
      <c r="AD29" s="80">
        <v>0</v>
      </c>
      <c r="AE29" s="78">
        <v>5.6000000000000001E-2</v>
      </c>
      <c r="AF29" s="74">
        <v>-0.45368966978504072</v>
      </c>
      <c r="AG29" s="75">
        <v>42.440914866581934</v>
      </c>
    </row>
    <row r="30" spans="1:33" s="45" customFormat="1" ht="10.5" x14ac:dyDescent="0.15">
      <c r="A30" s="110"/>
      <c r="B30" s="29">
        <v>26</v>
      </c>
      <c r="C30" s="47"/>
      <c r="D30" s="47" t="s">
        <v>939</v>
      </c>
      <c r="E30" s="48"/>
      <c r="F30" s="32"/>
      <c r="G30" s="33" t="s">
        <v>311</v>
      </c>
      <c r="H30" s="34">
        <v>1158.1596155491111</v>
      </c>
      <c r="I30" s="34">
        <v>200.77868384259227</v>
      </c>
      <c r="J30" s="34">
        <v>30.276788819444192</v>
      </c>
      <c r="K30" s="34">
        <v>179.44804484259222</v>
      </c>
      <c r="L30" s="35">
        <f>IF(ISERROR(K30/$H30*100),"- ",(K30/$H30*100))</f>
        <v>15.494241245625856</v>
      </c>
      <c r="M30" s="35">
        <f>IF(ISERROR(I30/$H30*100),"- ",(I30/$H30*100))</f>
        <v>17.336011474325005</v>
      </c>
      <c r="N30" s="35">
        <v>0.25814467890032916</v>
      </c>
      <c r="O30" s="35">
        <v>1.5300023457386334</v>
      </c>
      <c r="P30" s="42">
        <f>IF(AND(O30&lt;0,O29&lt;0),"NA",IF(AND(O30&gt;0,O29&lt;0),"LP",IF(AND(O30&lt;0,O29&gt;0),"PL",((O30/O29-1)*100))))</f>
        <v>-1.5755838748654938</v>
      </c>
      <c r="Q30" s="34">
        <v>12.188256117825091</v>
      </c>
      <c r="R30" s="37">
        <v>29.408340438162021</v>
      </c>
      <c r="S30" s="34">
        <v>0</v>
      </c>
      <c r="T30" s="38">
        <f>IF(O30&lt;0,"- ",IF(ISERROR(($E29-S30)/O30),"- ",(($E29-S30)/O30)))</f>
        <v>24.758131976400872</v>
      </c>
      <c r="U30" s="34">
        <v>576.43598818055591</v>
      </c>
      <c r="V30" s="34">
        <v>5.0310000000000006</v>
      </c>
      <c r="W30" s="34">
        <v>3604.18301956</v>
      </c>
      <c r="X30" s="38">
        <f>IF(I30&lt;0,"- ",IF(ISERROR((U30+V30+W30)/I30),"- ",(U30+V30+W30)/I30))</f>
        <v>20.847083602869159</v>
      </c>
      <c r="Y30" s="39">
        <f>IF(ISERROR(W30/H30),"- ",(W30/H30))</f>
        <v>3.1119916211645586</v>
      </c>
      <c r="Z30" s="34">
        <v>0.15141423566392259</v>
      </c>
      <c r="AA30" s="40">
        <f>IF(Z30&lt;0,"- ",IF(ISERROR(($E29/Z30)),"- ",(($E29/Z30))))</f>
        <v>250.17462746421046</v>
      </c>
      <c r="AB30" s="34">
        <v>0</v>
      </c>
      <c r="AC30" s="41">
        <f>IF(ISERROR(AB30/$E29*100),"- ",(AB30/$E29*100))</f>
        <v>0</v>
      </c>
      <c r="AD30" s="42">
        <v>0</v>
      </c>
      <c r="AE30" s="34">
        <v>4.8000000000000001E-2</v>
      </c>
      <c r="AF30" s="43">
        <v>0.93671033930558889</v>
      </c>
      <c r="AG30" s="44">
        <v>1.9215003500130405</v>
      </c>
    </row>
    <row r="31" spans="1:33" s="45" customFormat="1" ht="10.5" x14ac:dyDescent="0.15">
      <c r="A31" s="110"/>
      <c r="B31" s="29">
        <v>27</v>
      </c>
      <c r="C31" s="47"/>
      <c r="D31" s="49" t="s">
        <v>940</v>
      </c>
      <c r="E31" s="50"/>
      <c r="F31" s="51"/>
      <c r="G31" s="33" t="s">
        <v>407</v>
      </c>
      <c r="H31" s="34">
        <v>1321.6267383333934</v>
      </c>
      <c r="I31" s="34">
        <v>235.69776642174656</v>
      </c>
      <c r="J31" s="34">
        <v>23.952390644299498</v>
      </c>
      <c r="K31" s="34">
        <v>187.97252085906598</v>
      </c>
      <c r="L31" s="35">
        <f>IF(ISERROR(K31/$H31*100),"- ",(K31/$H31*100))</f>
        <v>14.222814612248566</v>
      </c>
      <c r="M31" s="35">
        <f>IF(ISERROR(I31/$H31*100),"- ",(I31/$H31*100))</f>
        <v>17.833913281670416</v>
      </c>
      <c r="N31" s="35">
        <v>0.2042218621215541</v>
      </c>
      <c r="O31" s="35">
        <v>1.6026833733465859</v>
      </c>
      <c r="P31" s="42">
        <f>IF(AND(O31&lt;0,O30&lt;0),"NA",IF(AND(O31&gt;0,O30&lt;0),"LP",IF(AND(O31&lt;0,O30&gt;0),"PL",((O31/O30-1)*100))))</f>
        <v>4.7503866781893445</v>
      </c>
      <c r="Q31" s="34">
        <v>13.242203451613447</v>
      </c>
      <c r="R31" s="37">
        <v>411.00379586250614</v>
      </c>
      <c r="S31" s="34">
        <v>0</v>
      </c>
      <c r="T31" s="39">
        <f>IF(O31&lt;0,"- ",IF(ISERROR(($E29-S31)/O31),"- ",(($E29-S31)/O31)))</f>
        <v>23.635360939012074</v>
      </c>
      <c r="U31" s="34">
        <v>503.34584853625643</v>
      </c>
      <c r="V31" s="34">
        <v>4.5390000000000006</v>
      </c>
      <c r="W31" s="34">
        <v>3604.18301956</v>
      </c>
      <c r="X31" s="39">
        <f>IF(I31&lt;0,"- ",IF(ISERROR((U31+V31+W31)/I31),"- ",(U31+V31+W31)/I31))</f>
        <v>17.446359083175672</v>
      </c>
      <c r="Y31" s="39">
        <f>IF(ISERROR(W31/H31),"- ",(W31/H31))</f>
        <v>2.7270808882884521</v>
      </c>
      <c r="Z31" s="34">
        <v>0.6284731471196342</v>
      </c>
      <c r="AA31" s="40">
        <f>IF(Z31&lt;0,"- ",IF(ISERROR(($E29/Z31)),"- ",(($E29/Z31))))</f>
        <v>60.273060469820329</v>
      </c>
      <c r="AB31" s="34">
        <v>0</v>
      </c>
      <c r="AC31" s="41">
        <f>IF(ISERROR(AB31/$E29*100),"- ",(AB31/$E29*100))</f>
        <v>0</v>
      </c>
      <c r="AD31" s="42">
        <v>0</v>
      </c>
      <c r="AE31" s="34">
        <v>4.8000000000000001E-2</v>
      </c>
      <c r="AF31" s="43">
        <v>9.9633017921287177</v>
      </c>
      <c r="AG31" s="44">
        <v>1.5143969742644079</v>
      </c>
    </row>
    <row r="32" spans="1:33" s="45" customFormat="1" ht="10.5" x14ac:dyDescent="0.15">
      <c r="A32" s="110"/>
      <c r="B32" s="29">
        <v>28</v>
      </c>
      <c r="D32" s="47" t="s">
        <v>1121</v>
      </c>
      <c r="E32" s="50"/>
      <c r="F32" s="52"/>
      <c r="G32" s="33" t="s">
        <v>458</v>
      </c>
      <c r="H32" s="34">
        <v>1561.0117324882276</v>
      </c>
      <c r="I32" s="34">
        <v>308.57989643306246</v>
      </c>
      <c r="J32" s="34">
        <v>73.271382027915649</v>
      </c>
      <c r="K32" s="34">
        <v>253.73117603722093</v>
      </c>
      <c r="L32" s="35">
        <f>IF(ISERROR(K32/$H32*100),"- ",(K32/$H32*100))</f>
        <v>16.254277322616755</v>
      </c>
      <c r="M32" s="35">
        <f>IF(ISERROR(I32/$H32*100),"- ",(I32/$H32*100))</f>
        <v>19.767942162817128</v>
      </c>
      <c r="N32" s="35">
        <v>0.62472336478538282</v>
      </c>
      <c r="O32" s="35">
        <v>2.1633520435650251</v>
      </c>
      <c r="P32" s="42">
        <f>IF(AND(O32&lt;0,O31&lt;0),"NA",IF(AND(O32&gt;0,O31&lt;0),"LP",IF(AND(O32&lt;0,O31&gt;0),"PL",((O32/O31-1)*100))))</f>
        <v>34.983121403930141</v>
      </c>
      <c r="Q32" s="34">
        <v>15.794871847540163</v>
      </c>
      <c r="R32" s="37">
        <v>200.82110073474377</v>
      </c>
      <c r="S32" s="34">
        <v>0</v>
      </c>
      <c r="T32" s="39">
        <f>IF(O32&lt;0,"- ",IF(ISERROR(($E29-S32)/O32),"- ",(($E29-S32)/O32)))</f>
        <v>17.50986396905466</v>
      </c>
      <c r="U32" s="34">
        <v>381.60490750834083</v>
      </c>
      <c r="V32" s="34">
        <v>4.0470000000000006</v>
      </c>
      <c r="W32" s="34">
        <v>3604.18301956</v>
      </c>
      <c r="X32" s="39">
        <f>IF(I32&lt;0,"- ",IF(ISERROR((U32+V32+W32)/I32),"- ",(U32+V32+W32)/I32))</f>
        <v>12.929665779228172</v>
      </c>
      <c r="Y32" s="39">
        <f>IF(ISERROR(W32/H32),"- ",(W32/H32))</f>
        <v>2.3088763169095405</v>
      </c>
      <c r="Z32" s="34">
        <v>1.5260335612391722</v>
      </c>
      <c r="AA32" s="40">
        <f>IF(Z32&lt;0,"- ",IF(ISERROR(($E29/Z32)),"- ",(($E29/Z32))))</f>
        <v>24.822520920995096</v>
      </c>
      <c r="AB32" s="34">
        <v>0</v>
      </c>
      <c r="AC32" s="41">
        <f>IF(ISERROR(AB32/$E29*100),"- ",(AB32/$E29*100))</f>
        <v>0</v>
      </c>
      <c r="AD32" s="42">
        <v>0</v>
      </c>
      <c r="AE32" s="34">
        <v>4.8000000000000001E-2</v>
      </c>
      <c r="AF32" s="43">
        <v>2.9210447477707504</v>
      </c>
      <c r="AG32" s="44">
        <v>1.9295820446856522</v>
      </c>
    </row>
    <row r="33" spans="1:33" s="45" customFormat="1" ht="10.5" x14ac:dyDescent="0.15">
      <c r="A33" s="110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109">
        <v>6</v>
      </c>
      <c r="B34" s="29">
        <v>25</v>
      </c>
      <c r="C34" s="30" t="str">
        <f>VLOOKUP($A34,'All cos summary'!$A$130:$B$139,2,FALSE)</f>
        <v>PWL IB Equity</v>
      </c>
      <c r="D34" s="63" t="s">
        <v>623</v>
      </c>
      <c r="E34" s="64">
        <v>89.97</v>
      </c>
      <c r="F34" s="65">
        <v>2761.6222210594105</v>
      </c>
      <c r="G34" s="33" t="s">
        <v>518</v>
      </c>
      <c r="H34" s="78">
        <v>28866.43</v>
      </c>
      <c r="I34" s="78">
        <v>1881.7299999999959</v>
      </c>
      <c r="J34" s="78">
        <v>-2158.9600000000037</v>
      </c>
      <c r="K34" s="78">
        <v>-1832.2400000000039</v>
      </c>
      <c r="L34" s="79">
        <f>IF(ISERROR(K34/$H34*100),"- ",(K34/$H34*100))</f>
        <v>-6.3473037711972147</v>
      </c>
      <c r="M34" s="79">
        <f>IF(ISERROR(I34/$H34*100),"- ",(I34/$H34*100))</f>
        <v>6.5187485948210293</v>
      </c>
      <c r="N34" s="79">
        <v>-0.84070611109383664</v>
      </c>
      <c r="O34" s="79">
        <v>-0.71348027058888175</v>
      </c>
      <c r="P34" s="80" t="s">
        <v>50</v>
      </c>
      <c r="Q34" s="78">
        <v>-8.0265600733437186</v>
      </c>
      <c r="R34" s="81">
        <v>-131.77932730862352</v>
      </c>
      <c r="S34" s="78">
        <v>0</v>
      </c>
      <c r="T34" s="82" t="str">
        <f>IF(O34&lt;0,"- ",IF(ISERROR(($E34-S34)/O34),"- ",(($E34-S34)/O34)))</f>
        <v xml:space="preserve">- </v>
      </c>
      <c r="U34" s="78">
        <v>-6190.5300000000007</v>
      </c>
      <c r="V34" s="78">
        <v>289.57</v>
      </c>
      <c r="W34" s="78">
        <v>257286.53422500001</v>
      </c>
      <c r="X34" s="82">
        <f>IF(I34&lt;0,"- ",IF(ISERROR((U34+V34+W34)/I34),"- ",(U34+V34+W34)/I34))</f>
        <v>133.5927971733461</v>
      </c>
      <c r="Y34" s="70">
        <f>IF(ISERROR(W34/H34),"- ",(W34/H34))</f>
        <v>8.913001511617475</v>
      </c>
      <c r="Z34" s="78">
        <v>5.9366633216574218</v>
      </c>
      <c r="AA34" s="71">
        <f>IF(Z34&lt;0,"- ",IF(ISERROR(($E34/Z34)),"- ",(($E34/Z34))))</f>
        <v>15.154977657530663</v>
      </c>
      <c r="AB34" s="78">
        <v>0</v>
      </c>
      <c r="AC34" s="72">
        <f>IF(ISERROR(AB34/$E34*100),"- ",(AB34/$E34*100))</f>
        <v>0</v>
      </c>
      <c r="AD34" s="80">
        <v>0</v>
      </c>
      <c r="AE34" s="78">
        <v>2183.9</v>
      </c>
      <c r="AF34" s="74">
        <v>-3.2471760117706623</v>
      </c>
      <c r="AG34" s="75" t="s">
        <v>50</v>
      </c>
    </row>
    <row r="35" spans="1:33" s="45" customFormat="1" ht="10.5" x14ac:dyDescent="0.15">
      <c r="A35" s="110"/>
      <c r="B35" s="29">
        <v>26</v>
      </c>
      <c r="C35" s="47"/>
      <c r="D35" s="47" t="s">
        <v>941</v>
      </c>
      <c r="E35" s="48"/>
      <c r="F35" s="32"/>
      <c r="G35" s="33" t="s">
        <v>311</v>
      </c>
      <c r="H35" s="34">
        <v>38770.103813208916</v>
      </c>
      <c r="I35" s="34">
        <v>3794.8000030179319</v>
      </c>
      <c r="J35" s="34">
        <v>-161.7240623421394</v>
      </c>
      <c r="K35" s="34">
        <v>74.265937657860604</v>
      </c>
      <c r="L35" s="35">
        <f>IF(ISERROR(K35/$H35*100),"- ",(K35/$H35*100))</f>
        <v>0.19155465256339685</v>
      </c>
      <c r="M35" s="35">
        <f>IF(ISERROR(I35/$H35*100),"- ",(I35/$H35*100))</f>
        <v>9.7879541961016088</v>
      </c>
      <c r="N35" s="35">
        <v>-5.3963182130314764E-2</v>
      </c>
      <c r="O35" s="35">
        <v>2.4780643411190718E-2</v>
      </c>
      <c r="P35" s="42" t="str">
        <f>IF(AND(O35&lt;0,O34&lt;0),"NA",IF(AND(O35&gt;0,O34&lt;0),"LP",IF(AND(O35&lt;0,O34&gt;0),"PL",((O35/O34-1)*100))))</f>
        <v>LP</v>
      </c>
      <c r="Q35" s="34">
        <v>-1.0172183521680354</v>
      </c>
      <c r="R35" s="37">
        <v>0.24218724140313153</v>
      </c>
      <c r="S35" s="34">
        <v>0</v>
      </c>
      <c r="T35" s="38">
        <f>IF(O35&lt;0,"- ",IF(ISERROR(($E34-S35)/O35),"- ",(($E34-S35)/O35)))</f>
        <v>3630.6563355562571</v>
      </c>
      <c r="U35" s="34">
        <v>-38476.875148123276</v>
      </c>
      <c r="V35" s="34">
        <v>249.13898441446537</v>
      </c>
      <c r="W35" s="34">
        <v>257286.53422500001</v>
      </c>
      <c r="X35" s="38">
        <f>IF(I35&lt;0,"- ",IF(ISERROR((U35+V35+W35)/I35),"- ",(U35+V35+W35)/I35))</f>
        <v>57.726045611646967</v>
      </c>
      <c r="Y35" s="39">
        <f>IF(ISERROR(W35/H35),"- ",(W35/H35))</f>
        <v>6.6362095769612788</v>
      </c>
      <c r="Z35" s="34">
        <v>15.376990391464808</v>
      </c>
      <c r="AA35" s="40">
        <f>IF(Z35&lt;0,"- ",IF(ISERROR(($E34/Z35)),"- ",(($E34/Z35))))</f>
        <v>5.850949874426596</v>
      </c>
      <c r="AB35" s="34">
        <v>0</v>
      </c>
      <c r="AC35" s="41">
        <f>IF(ISERROR(AB35/$E34*100),"- ",(AB35/$E34*100))</f>
        <v>0</v>
      </c>
      <c r="AD35" s="42">
        <v>0</v>
      </c>
      <c r="AE35" s="34">
        <v>2858.7333897247709</v>
      </c>
      <c r="AF35" s="43">
        <v>-1.2438363862386166</v>
      </c>
      <c r="AG35" s="44" t="s">
        <v>50</v>
      </c>
    </row>
    <row r="36" spans="1:33" s="45" customFormat="1" ht="10.5" x14ac:dyDescent="0.15">
      <c r="A36" s="110"/>
      <c r="B36" s="29">
        <v>27</v>
      </c>
      <c r="C36" s="47"/>
      <c r="D36" s="49" t="s">
        <v>811</v>
      </c>
      <c r="E36" s="50"/>
      <c r="F36" s="51"/>
      <c r="G36" s="33" t="s">
        <v>407</v>
      </c>
      <c r="H36" s="34">
        <v>48934.158211184149</v>
      </c>
      <c r="I36" s="34">
        <v>7913.9370138612176</v>
      </c>
      <c r="J36" s="34">
        <v>3191.9941198713359</v>
      </c>
      <c r="K36" s="34">
        <v>3191.9941198713359</v>
      </c>
      <c r="L36" s="35">
        <f>IF(ISERROR(K36/$H36*100),"- ",(K36/$H36*100))</f>
        <v>6.5230387863130543</v>
      </c>
      <c r="M36" s="35">
        <f>IF(ISERROR(I36/$H36*100),"- ",(I36/$H36*100))</f>
        <v>16.172623180125427</v>
      </c>
      <c r="N36" s="35">
        <v>1.0650867753068345</v>
      </c>
      <c r="O36" s="35">
        <v>1.0650867753068345</v>
      </c>
      <c r="P36" s="42">
        <f>IF(AND(O36&lt;0,O35&lt;0),"NA",IF(AND(O36&gt;0,O35&lt;0),"LP",IF(AND(O36&lt;0,O35&gt;0),"PL",((O36/O35-1)*100))))</f>
        <v>4198.0594072301237</v>
      </c>
      <c r="Q36" s="34">
        <v>4.6047371721622632</v>
      </c>
      <c r="R36" s="37">
        <v>6.694644796598598</v>
      </c>
      <c r="S36" s="34">
        <v>0</v>
      </c>
      <c r="T36" s="39">
        <f>IF(O36&lt;0,"- ",IF(ISERROR(($E34-S36)/O36),"- ",(($E34-S36)/O36)))</f>
        <v>84.471990532490722</v>
      </c>
      <c r="U36" s="34">
        <v>-43136.383727348497</v>
      </c>
      <c r="V36" s="34">
        <v>603.80499773350243</v>
      </c>
      <c r="W36" s="34">
        <v>257286.53422500001</v>
      </c>
      <c r="X36" s="39">
        <f>IF(I36&lt;0,"- ",IF(ISERROR((U36+V36+W36)/I36),"- ",(U36+V36+W36)/I36))</f>
        <v>27.136171935566917</v>
      </c>
      <c r="Y36" s="39">
        <f>IF(ISERROR(W36/H36),"- ",(W36/H36))</f>
        <v>5.2578105689411014</v>
      </c>
      <c r="Z36" s="34">
        <v>16.442077166771643</v>
      </c>
      <c r="AA36" s="40">
        <f>IF(Z36&lt;0,"- ",IF(ISERROR(($E34/Z36)),"- ",(($E34/Z36))))</f>
        <v>5.4719363671290546</v>
      </c>
      <c r="AB36" s="34">
        <v>0</v>
      </c>
      <c r="AC36" s="41">
        <f>IF(ISERROR(AB36/$E34*100),"- ",(AB36/$E34*100))</f>
        <v>0</v>
      </c>
      <c r="AD36" s="42">
        <v>0</v>
      </c>
      <c r="AE36" s="34">
        <v>2858.7333897247709</v>
      </c>
      <c r="AF36" s="43">
        <v>-0.89668914856988469</v>
      </c>
      <c r="AG36" s="44" t="s">
        <v>50</v>
      </c>
    </row>
    <row r="37" spans="1:33" s="45" customFormat="1" ht="10.5" x14ac:dyDescent="0.15">
      <c r="A37" s="110"/>
      <c r="B37" s="29">
        <v>28</v>
      </c>
      <c r="D37" s="47" t="s">
        <v>1123</v>
      </c>
      <c r="E37" s="50"/>
      <c r="F37" s="52"/>
      <c r="G37" s="33" t="s">
        <v>458</v>
      </c>
      <c r="H37" s="34">
        <v>59357.393387946227</v>
      </c>
      <c r="I37" s="34">
        <v>10840.372532437381</v>
      </c>
      <c r="J37" s="34">
        <v>5080.3024237037516</v>
      </c>
      <c r="K37" s="34">
        <v>5080.3024237037516</v>
      </c>
      <c r="L37" s="35">
        <f>IF(ISERROR(K37/$H37*100),"- ",(K37/$H37*100))</f>
        <v>8.5588367914003012</v>
      </c>
      <c r="M37" s="35">
        <f>IF(ISERROR(I37/$H37*100),"- ",(I37/$H37*100))</f>
        <v>18.262885065702275</v>
      </c>
      <c r="N37" s="35">
        <v>1.6951669466935704</v>
      </c>
      <c r="O37" s="35">
        <v>1.6951669466935704</v>
      </c>
      <c r="P37" s="42">
        <f>IF(AND(O37&lt;0,O36&lt;0),"NA",IF(AND(O37&gt;0,O36&lt;0),"LP",IF(AND(O37&lt;0,O36&gt;0),"PL",((O37/O36-1)*100))))</f>
        <v>59.157637292531383</v>
      </c>
      <c r="Q37" s="34">
        <v>8.0786164023886098</v>
      </c>
      <c r="R37" s="37">
        <v>9.8045125464183744</v>
      </c>
      <c r="S37" s="34">
        <v>0</v>
      </c>
      <c r="T37" s="39">
        <f>IF(O37&lt;0,"- ",IF(ISERROR(($E34-S37)/O37),"- ",(($E34-S37)/O37)))</f>
        <v>53.074418525848934</v>
      </c>
      <c r="U37" s="34">
        <v>-51083.851183879495</v>
      </c>
      <c r="V37" s="34">
        <v>1168.2830448116961</v>
      </c>
      <c r="W37" s="34">
        <v>257286.53422500001</v>
      </c>
      <c r="X37" s="39">
        <f>IF(I37&lt;0,"- ",IF(ISERROR((U37+V37+W37)/I37),"- ",(U37+V37+W37)/I37))</f>
        <v>19.129505509651182</v>
      </c>
      <c r="Y37" s="39">
        <f>IF(ISERROR(W37/H37),"- ",(W37/H37))</f>
        <v>4.3345322215117266</v>
      </c>
      <c r="Z37" s="34">
        <v>18.137244113465211</v>
      </c>
      <c r="AA37" s="40">
        <f>IF(Z37&lt;0,"- ",IF(ISERROR(($E34/Z37)),"- ",(($E34/Z37))))</f>
        <v>4.9605110587448991</v>
      </c>
      <c r="AB37" s="34">
        <v>0</v>
      </c>
      <c r="AC37" s="41">
        <f>IF(ISERROR(AB37/$E34*100),"- ",(AB37/$E34*100))</f>
        <v>0</v>
      </c>
      <c r="AD37" s="42">
        <v>0</v>
      </c>
      <c r="AE37" s="34">
        <v>2858.7333897247709</v>
      </c>
      <c r="AF37" s="43">
        <v>-0.96929615679991721</v>
      </c>
      <c r="AG37" s="44" t="s">
        <v>50</v>
      </c>
    </row>
    <row r="38" spans="1:33" s="45" customFormat="1" ht="10.5" x14ac:dyDescent="0.15">
      <c r="A38" s="110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109">
        <v>7</v>
      </c>
      <c r="B39" s="29">
        <v>25</v>
      </c>
      <c r="C39" s="30" t="str">
        <f>VLOOKUP($A39,'All cos summary'!$A$130:$B$139,2,FALSE)</f>
        <v>TBOTEK IB Equity</v>
      </c>
      <c r="D39" s="63" t="s">
        <v>625</v>
      </c>
      <c r="E39" s="64">
        <v>1093.0999999999999</v>
      </c>
      <c r="F39" s="65">
        <v>1249.9945149916812</v>
      </c>
      <c r="G39" s="33" t="s">
        <v>518</v>
      </c>
      <c r="H39" s="78">
        <v>17374.73</v>
      </c>
      <c r="I39" s="78">
        <v>3039.5399999999972</v>
      </c>
      <c r="J39" s="78">
        <v>2298.9099999999976</v>
      </c>
      <c r="K39" s="78">
        <v>2171.7899999999977</v>
      </c>
      <c r="L39" s="79">
        <f>IF(ISERROR(K39/$H39*100),"- ",(K39/$H39*100))</f>
        <v>12.499705031387526</v>
      </c>
      <c r="M39" s="79">
        <f>IF(ISERROR(I39/$H39*100),"- ",(I39/$H39*100))</f>
        <v>17.494027245315451</v>
      </c>
      <c r="N39" s="79">
        <v>21.170981209507868</v>
      </c>
      <c r="O39" s="79">
        <v>20.000315489078343</v>
      </c>
      <c r="P39" s="80" t="s">
        <v>50</v>
      </c>
      <c r="Q39" s="78">
        <v>25.631098506469851</v>
      </c>
      <c r="R39" s="81">
        <v>24.965054739910681</v>
      </c>
      <c r="S39" s="78">
        <v>0</v>
      </c>
      <c r="T39" s="82">
        <f>IF(O39&lt;0,"- ",IF(ISERROR(($E39-S39)/O39),"- ",(($E39-S39)/O39)))</f>
        <v>54.654137860820931</v>
      </c>
      <c r="U39" s="78">
        <v>-11486.810000000001</v>
      </c>
      <c r="V39" s="78">
        <v>0</v>
      </c>
      <c r="W39" s="78">
        <v>116455.73898919999</v>
      </c>
      <c r="X39" s="82">
        <f>IF(I39&lt;0,"- ",IF(ISERROR((U39+V39+W39)/I39),"- ",(U39+V39+W39)/I39))</f>
        <v>34.534478568862426</v>
      </c>
      <c r="Y39" s="70">
        <f>IF(ISERROR(W39/H39),"- ",(W39/H39))</f>
        <v>6.7025927303158088</v>
      </c>
      <c r="Z39" s="78">
        <v>110.05445750938868</v>
      </c>
      <c r="AA39" s="71">
        <f>IF(Z39&lt;0,"- ",IF(ISERROR(($E39/Z39)),"- ",(($E39/Z39))))</f>
        <v>9.9323555332299751</v>
      </c>
      <c r="AB39" s="78">
        <v>0</v>
      </c>
      <c r="AC39" s="72">
        <f>IF(ISERROR(AB39/$E39*100),"- ",(AB39/$E39*100))</f>
        <v>0</v>
      </c>
      <c r="AD39" s="80">
        <v>0</v>
      </c>
      <c r="AE39" s="78">
        <v>108.59</v>
      </c>
      <c r="AF39" s="74">
        <v>-1.3204261942312734</v>
      </c>
      <c r="AG39" s="75">
        <v>10.829230570949854</v>
      </c>
    </row>
    <row r="40" spans="1:33" s="45" customFormat="1" ht="10.5" x14ac:dyDescent="0.15">
      <c r="A40" s="110"/>
      <c r="B40" s="29">
        <v>26</v>
      </c>
      <c r="C40" s="47"/>
      <c r="D40" s="47" t="s">
        <v>942</v>
      </c>
      <c r="E40" s="48"/>
      <c r="F40" s="32"/>
      <c r="G40" s="33" t="s">
        <v>311</v>
      </c>
      <c r="H40" s="34">
        <v>26344.89345</v>
      </c>
      <c r="I40" s="34">
        <v>3764.11067</v>
      </c>
      <c r="J40" s="34">
        <v>2534.8711174999999</v>
      </c>
      <c r="K40" s="34">
        <v>2457.4711174999998</v>
      </c>
      <c r="L40" s="35">
        <f>IF(ISERROR(K40/$H40*100),"- ",(K40/$H40*100))</f>
        <v>9.3280738529614347</v>
      </c>
      <c r="M40" s="35">
        <f>IF(ISERROR(I40/$H40*100),"- ",(I40/$H40*100))</f>
        <v>14.287818916952197</v>
      </c>
      <c r="N40" s="35">
        <v>23.343979884865771</v>
      </c>
      <c r="O40" s="35">
        <v>22.631192544075606</v>
      </c>
      <c r="P40" s="42">
        <f>IF(AND(O40&lt;0,O39&lt;0),"NA",IF(AND(O40&gt;0,O39&lt;0),"LP",IF(AND(O40&lt;0,O39&gt;0),"PL",((O40/O39-1)*100))))</f>
        <v>13.154177775015196</v>
      </c>
      <c r="Q40" s="34">
        <v>19.150868658502002</v>
      </c>
      <c r="R40" s="37">
        <v>18.59184509022402</v>
      </c>
      <c r="S40" s="34">
        <v>0</v>
      </c>
      <c r="T40" s="38">
        <f>IF(O40&lt;0,"- ",IF(ISERROR(($E39-S40)/O40),"- ",(($E39-S40)/O40)))</f>
        <v>48.300592108485759</v>
      </c>
      <c r="U40" s="34">
        <v>-4455.9207925685005</v>
      </c>
      <c r="V40" s="34">
        <v>0</v>
      </c>
      <c r="W40" s="34">
        <v>116455.73898919999</v>
      </c>
      <c r="X40" s="38">
        <f>IF(I40&lt;0,"- ",IF(ISERROR((U40+V40+W40)/I40),"- ",(U40+V40+W40)/I40))</f>
        <v>29.754656017229028</v>
      </c>
      <c r="Y40" s="39">
        <f>IF(ISERROR(W40/H40),"- ",(W40/H40))</f>
        <v>4.4204293029395414</v>
      </c>
      <c r="Z40" s="34">
        <v>133.39843739425444</v>
      </c>
      <c r="AA40" s="40">
        <f>IF(Z40&lt;0,"- ",IF(ISERROR(($E39/Z40)),"- ",(($E39/Z40))))</f>
        <v>8.1942489083989862</v>
      </c>
      <c r="AB40" s="34">
        <v>0</v>
      </c>
      <c r="AC40" s="41">
        <f>IF(ISERROR(AB40/$E39*100),"- ",(AB40/$E39*100))</f>
        <v>0</v>
      </c>
      <c r="AD40" s="42">
        <v>0</v>
      </c>
      <c r="AE40" s="34">
        <v>108.59</v>
      </c>
      <c r="AF40" s="43">
        <v>-0.33710991970485205</v>
      </c>
      <c r="AG40" s="44">
        <v>5.2018293117700942</v>
      </c>
    </row>
    <row r="41" spans="1:33" s="45" customFormat="1" ht="10.5" x14ac:dyDescent="0.15">
      <c r="A41" s="110"/>
      <c r="B41" s="29">
        <v>27</v>
      </c>
      <c r="C41" s="47"/>
      <c r="D41" s="49" t="s">
        <v>943</v>
      </c>
      <c r="E41" s="50"/>
      <c r="F41" s="51"/>
      <c r="G41" s="33" t="s">
        <v>407</v>
      </c>
      <c r="H41" s="34">
        <v>35094.655162499999</v>
      </c>
      <c r="I41" s="34">
        <v>5702.9280825000023</v>
      </c>
      <c r="J41" s="34">
        <v>4151.2161264024553</v>
      </c>
      <c r="K41" s="34">
        <v>4151.2161264024553</v>
      </c>
      <c r="L41" s="35">
        <f>IF(ISERROR(K41/$H41*100),"- ",(K41/$H41*100))</f>
        <v>11.828627770185902</v>
      </c>
      <c r="M41" s="35">
        <f>IF(ISERROR(I41/$H41*100),"- ",(I41/$H41*100))</f>
        <v>16.250132836734075</v>
      </c>
      <c r="N41" s="35">
        <v>38.229125371881686</v>
      </c>
      <c r="O41" s="35">
        <v>38.229125371881686</v>
      </c>
      <c r="P41" s="42">
        <f>IF(AND(O41&lt;0,O40&lt;0),"NA",IF(AND(O41&gt;0,O40&lt;0),"LP",IF(AND(O41&lt;0,O40&gt;0),"PL",((O41/O40-1)*100))))</f>
        <v>68.922275295162507</v>
      </c>
      <c r="Q41" s="34">
        <v>22.463413206830602</v>
      </c>
      <c r="R41" s="37">
        <v>25.066142133313107</v>
      </c>
      <c r="S41" s="34">
        <v>0</v>
      </c>
      <c r="T41" s="39">
        <f>IF(O41&lt;0,"- ",IF(ISERROR(($E39-S41)/O41),"- ",(($E39-S41)/O41)))</f>
        <v>28.593382384939353</v>
      </c>
      <c r="U41" s="34">
        <v>-11052.844440426434</v>
      </c>
      <c r="V41" s="34">
        <v>0</v>
      </c>
      <c r="W41" s="34">
        <v>116455.73898919999</v>
      </c>
      <c r="X41" s="39">
        <f>IF(I41&lt;0,"- ",IF(ISERROR((U41+V41+W41)/I41),"- ",(U41+V41+W41)/I41))</f>
        <v>18.482241582567514</v>
      </c>
      <c r="Y41" s="39">
        <f>IF(ISERROR(W41/H41),"- ",(W41/H41))</f>
        <v>3.3183326193111444</v>
      </c>
      <c r="Z41" s="34">
        <v>171.62756276613612</v>
      </c>
      <c r="AA41" s="40">
        <f>IF(Z41&lt;0,"- ",IF(ISERROR(($E39/Z41)),"- ",(($E39/Z41))))</f>
        <v>6.3690236135875473</v>
      </c>
      <c r="AB41" s="34">
        <v>0</v>
      </c>
      <c r="AC41" s="41">
        <f>IF(ISERROR(AB41/$E39*100),"- ",(AB41/$E39*100))</f>
        <v>0</v>
      </c>
      <c r="AD41" s="42">
        <v>0</v>
      </c>
      <c r="AE41" s="34">
        <v>108.59</v>
      </c>
      <c r="AF41" s="43">
        <v>-0.66740001311670738</v>
      </c>
      <c r="AG41" s="44">
        <v>7.8632423277596439</v>
      </c>
    </row>
    <row r="42" spans="1:33" s="45" customFormat="1" ht="10.5" x14ac:dyDescent="0.15">
      <c r="A42" s="110"/>
      <c r="B42" s="29">
        <v>28</v>
      </c>
      <c r="D42" s="47" t="s">
        <v>1121</v>
      </c>
      <c r="E42" s="50"/>
      <c r="F42" s="52"/>
      <c r="G42" s="33" t="s">
        <v>458</v>
      </c>
      <c r="H42" s="34">
        <v>38843.602149999992</v>
      </c>
      <c r="I42" s="34">
        <v>6891.366189999997</v>
      </c>
      <c r="J42" s="34">
        <v>5242.670233557079</v>
      </c>
      <c r="K42" s="34">
        <v>5242.670233557079</v>
      </c>
      <c r="L42" s="35">
        <f>IF(ISERROR(K42/$H42*100),"- ",(K42/$H42*100))</f>
        <v>13.4968693513845</v>
      </c>
      <c r="M42" s="35">
        <f>IF(ISERROR(I42/$H42*100),"- ",(I42/$H42*100))</f>
        <v>17.741315965980768</v>
      </c>
      <c r="N42" s="35">
        <v>48.280477705644529</v>
      </c>
      <c r="O42" s="35">
        <v>48.280477705644529</v>
      </c>
      <c r="P42" s="42">
        <f>IF(AND(O42&lt;0,O41&lt;0),"NA",IF(AND(O42&gt;0,O41&lt;0),"LP",IF(AND(O42&lt;0,O41&gt;0),"PL",((O42/O41-1)*100))))</f>
        <v>26.292394178486276</v>
      </c>
      <c r="Q42" s="34">
        <v>23.243692730012629</v>
      </c>
      <c r="R42" s="37">
        <v>24.66211363992198</v>
      </c>
      <c r="S42" s="34">
        <v>0</v>
      </c>
      <c r="T42" s="39">
        <f>IF(O42&lt;0,"- ",IF(ISERROR(($E39-S42)/O42),"- ",(($E39-S42)/O42)))</f>
        <v>22.640621053179935</v>
      </c>
      <c r="U42" s="34">
        <v>-17042.2471493431</v>
      </c>
      <c r="V42" s="34">
        <v>0</v>
      </c>
      <c r="W42" s="34">
        <v>116455.73898919999</v>
      </c>
      <c r="X42" s="39">
        <f>IF(I42&lt;0,"- ",IF(ISERROR((U42+V42+W42)/I42),"- ",(U42+V42+W42)/I42))</f>
        <v>14.425803113483502</v>
      </c>
      <c r="Y42" s="39">
        <f>IF(ISERROR(W42/H42),"- ",(W42/H42))</f>
        <v>2.9980674433717529</v>
      </c>
      <c r="Z42" s="34">
        <v>219.90804047178062</v>
      </c>
      <c r="AA42" s="40">
        <f>IF(Z42&lt;0,"- ",IF(ISERROR(($E39/Z42)),"- ",(($E39/Z42))))</f>
        <v>4.9707141114754751</v>
      </c>
      <c r="AB42" s="34">
        <v>0</v>
      </c>
      <c r="AC42" s="41">
        <f>IF(ISERROR(AB42/$E39*100),"- ",(AB42/$E39*100))</f>
        <v>0</v>
      </c>
      <c r="AD42" s="42">
        <v>0</v>
      </c>
      <c r="AE42" s="34">
        <v>108.59</v>
      </c>
      <c r="AF42" s="43">
        <v>-0.80168657793219567</v>
      </c>
      <c r="AG42" s="44">
        <v>10.889029659830307</v>
      </c>
    </row>
    <row r="43" spans="1:33" s="45" customFormat="1" ht="10.5" x14ac:dyDescent="0.15">
      <c r="A43" s="11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09">
        <v>8</v>
      </c>
      <c r="B44" s="29">
        <v>25</v>
      </c>
      <c r="C44" s="30" t="str">
        <f>VLOOKUP($A44,'All cos summary'!$A$130:$B$139,2,FALSE)</f>
        <v>BLACKBUC IB Equity</v>
      </c>
      <c r="D44" s="63" t="s">
        <v>1142</v>
      </c>
      <c r="E44" s="64">
        <v>573.45000000000005</v>
      </c>
      <c r="F44" s="65">
        <v>1118.9960516438578</v>
      </c>
      <c r="G44" s="33" t="s">
        <v>518</v>
      </c>
      <c r="H44" s="78">
        <v>4267.28</v>
      </c>
      <c r="I44" s="78">
        <v>932.14999999999964</v>
      </c>
      <c r="J44" s="78">
        <v>-382.79000000000042</v>
      </c>
      <c r="K44" s="78">
        <v>-382.79000000000042</v>
      </c>
      <c r="L44" s="79">
        <f>IF(ISERROR(K44/$H44*100),"- ",(K44/$H44*100))</f>
        <v>-8.9703511370240623</v>
      </c>
      <c r="M44" s="79">
        <f>IF(ISERROR(I44/$H44*100),"- ",(I44/$H44*100))</f>
        <v>21.844125531954774</v>
      </c>
      <c r="N44" s="79">
        <v>-2.0571243864532094</v>
      </c>
      <c r="O44" s="79">
        <v>-2.0571243864532094</v>
      </c>
      <c r="P44" s="80" t="s">
        <v>50</v>
      </c>
      <c r="Q44" s="78">
        <v>6.4517102780719853</v>
      </c>
      <c r="R44" s="81">
        <v>-4.9430103473816756</v>
      </c>
      <c r="S44" s="78">
        <v>0</v>
      </c>
      <c r="T44" s="82" t="str">
        <f>IF(O44&lt;0,"- ",IF(ISERROR(($E44-S44)/O44),"- ",(($E44-S44)/O44)))</f>
        <v xml:space="preserve">- </v>
      </c>
      <c r="U44" s="78">
        <v>-7237.8600000000006</v>
      </c>
      <c r="V44" s="78">
        <v>0</v>
      </c>
      <c r="W44" s="78">
        <v>104251.26715140001</v>
      </c>
      <c r="X44" s="82">
        <f>IF(I44&lt;0,"- ",IF(ISERROR((U44+V44+W44)/I44),"- ",(U44+V44+W44)/I44))</f>
        <v>104.07488832419681</v>
      </c>
      <c r="Y44" s="70">
        <f>IF(ISERROR(W44/H44),"- ",(W44/H44))</f>
        <v>24.430378871646578</v>
      </c>
      <c r="Z44" s="78">
        <v>66.504678040794502</v>
      </c>
      <c r="AA44" s="71">
        <f>IF(Z44&lt;0,"- ",IF(ISERROR(($E44/Z44)),"- ",(($E44/Z44))))</f>
        <v>8.6227016939807033</v>
      </c>
      <c r="AB44" s="78">
        <v>0</v>
      </c>
      <c r="AC44" s="72">
        <f>IF(ISERROR(AB44/$E44*100),"- ",(AB44/$E44*100))</f>
        <v>0</v>
      </c>
      <c r="AD44" s="80">
        <v>0</v>
      </c>
      <c r="AE44" s="78">
        <v>177.41</v>
      </c>
      <c r="AF44" s="74">
        <v>-0.93463300694636486</v>
      </c>
      <c r="AG44" s="75" t="s">
        <v>50</v>
      </c>
    </row>
    <row r="45" spans="1:33" s="45" customFormat="1" ht="10.5" x14ac:dyDescent="0.15">
      <c r="A45" s="110"/>
      <c r="B45" s="29">
        <v>26</v>
      </c>
      <c r="C45" s="47"/>
      <c r="D45" s="47" t="s">
        <v>944</v>
      </c>
      <c r="E45" s="48"/>
      <c r="F45" s="32"/>
      <c r="G45" s="33" t="s">
        <v>311</v>
      </c>
      <c r="H45" s="34">
        <v>6304.2791123636016</v>
      </c>
      <c r="I45" s="34">
        <v>1717.3556888497151</v>
      </c>
      <c r="J45" s="34">
        <v>1556.4515664552482</v>
      </c>
      <c r="K45" s="34">
        <v>1556.4515664552482</v>
      </c>
      <c r="L45" s="35">
        <f>IF(ISERROR(K45/$H45*100),"- ",(K45/$H45*100))</f>
        <v>24.688811182278112</v>
      </c>
      <c r="M45" s="35">
        <f>IF(ISERROR(I45/$H45*100),"- ",(I45/$H45*100))</f>
        <v>27.241111287121356</v>
      </c>
      <c r="N45" s="35">
        <v>8.3644151458721119</v>
      </c>
      <c r="O45" s="35">
        <v>8.3644151458721119</v>
      </c>
      <c r="P45" s="42" t="str">
        <f>IF(AND(O45&lt;0,O44&lt;0),"NA",IF(AND(O45&gt;0,O44&lt;0),"LP",IF(AND(O45&lt;0,O44&gt;0),"PL",((O45/O44-1)*100))))</f>
        <v>LP</v>
      </c>
      <c r="Q45" s="34">
        <v>9.1446217139524375</v>
      </c>
      <c r="R45" s="37">
        <v>11.833050888080669</v>
      </c>
      <c r="S45" s="34">
        <v>0</v>
      </c>
      <c r="T45" s="38">
        <f>IF(O45&lt;0,"- ",IF(ISERROR(($E44-S45)/O45),"- ",(($E44-S45)/O45)))</f>
        <v>68.55829008953495</v>
      </c>
      <c r="U45" s="34">
        <v>-9603.7725168209527</v>
      </c>
      <c r="V45" s="34">
        <v>0</v>
      </c>
      <c r="W45" s="34">
        <v>104251.26715140001</v>
      </c>
      <c r="X45" s="38">
        <f>IF(I45&lt;0,"- ",IF(ISERROR((U45+V45+W45)/I45),"- ",(U45+V45+W45)/I45))</f>
        <v>55.112342334845003</v>
      </c>
      <c r="Y45" s="39">
        <f>IF(ISERROR(W45/H45),"- ",(W45/H45))</f>
        <v>16.536588132170134</v>
      </c>
      <c r="Z45" s="34">
        <v>74.869093186666618</v>
      </c>
      <c r="AA45" s="40">
        <f>IF(Z45&lt;0,"- ",IF(ISERROR(($E44/Z45)),"- ",(($E44/Z45))))</f>
        <v>7.6593688475730772</v>
      </c>
      <c r="AB45" s="34">
        <v>0</v>
      </c>
      <c r="AC45" s="41">
        <f>IF(ISERROR(AB45/$E44*100),"- ",(AB45/$E44*100))</f>
        <v>0</v>
      </c>
      <c r="AD45" s="42">
        <v>0</v>
      </c>
      <c r="AE45" s="34">
        <v>177.41</v>
      </c>
      <c r="AF45" s="43">
        <v>-0.73013469457265234</v>
      </c>
      <c r="AG45" s="44" t="s">
        <v>50</v>
      </c>
    </row>
    <row r="46" spans="1:33" s="45" customFormat="1" ht="10.5" x14ac:dyDescent="0.15">
      <c r="A46" s="110"/>
      <c r="B46" s="29">
        <v>27</v>
      </c>
      <c r="C46" s="47"/>
      <c r="D46" s="49" t="s">
        <v>821</v>
      </c>
      <c r="E46" s="50"/>
      <c r="F46" s="51"/>
      <c r="G46" s="33" t="s">
        <v>407</v>
      </c>
      <c r="H46" s="34">
        <v>8323.0824194801025</v>
      </c>
      <c r="I46" s="34">
        <v>2646.9538136689853</v>
      </c>
      <c r="J46" s="34">
        <v>2414.1809589816239</v>
      </c>
      <c r="K46" s="34">
        <v>2414.1809589816239</v>
      </c>
      <c r="L46" s="35">
        <f>IF(ISERROR(K46/$H46*100),"- ",(K46/$H46*100))</f>
        <v>29.005851886450795</v>
      </c>
      <c r="M46" s="35">
        <f>IF(ISERROR(I46/$H46*100),"- ",(I46/$H46*100))</f>
        <v>31.802566408255345</v>
      </c>
      <c r="N46" s="35">
        <v>12.973877384550505</v>
      </c>
      <c r="O46" s="35">
        <v>12.973877384550505</v>
      </c>
      <c r="P46" s="42">
        <f>IF(AND(O46&lt;0,O45&lt;0),"NA",IF(AND(O46&gt;0,O45&lt;0),"LP",IF(AND(O46&lt;0,O45&gt;0),"PL",((O46/O45-1)*100))))</f>
        <v>55.108004065929109</v>
      </c>
      <c r="Q46" s="34">
        <v>13.315698887934865</v>
      </c>
      <c r="R46" s="37">
        <v>15.947038080539242</v>
      </c>
      <c r="S46" s="34">
        <v>0</v>
      </c>
      <c r="T46" s="39">
        <f>IF(O46&lt;0,"- ",IF(ISERROR(($E44-S46)/O46),"- ",(($E44-S46)/O46)))</f>
        <v>44.200356069564307</v>
      </c>
      <c r="U46" s="34">
        <v>-13400.10671404692</v>
      </c>
      <c r="V46" s="34">
        <v>0</v>
      </c>
      <c r="W46" s="34">
        <v>104251.26715140001</v>
      </c>
      <c r="X46" s="39">
        <f>IF(I46&lt;0,"- ",IF(ISERROR((U46+V46+W46)/I46),"- ",(U46+V46+W46)/I46))</f>
        <v>34.322911101883882</v>
      </c>
      <c r="Y46" s="39">
        <f>IF(ISERROR(W46/H46),"- ",(W46/H46))</f>
        <v>12.525559870391385</v>
      </c>
      <c r="Z46" s="34">
        <v>87.842970571217123</v>
      </c>
      <c r="AA46" s="40">
        <f>IF(Z46&lt;0,"- ",IF(ISERROR(($E44/Z46)),"- ",(($E44/Z46))))</f>
        <v>6.5281262265042104</v>
      </c>
      <c r="AB46" s="34">
        <v>0</v>
      </c>
      <c r="AC46" s="41">
        <f>IF(ISERROR(AB46/$E44*100),"- ",(AB46/$E44*100))</f>
        <v>0</v>
      </c>
      <c r="AD46" s="42">
        <v>0</v>
      </c>
      <c r="AE46" s="34">
        <v>177.41</v>
      </c>
      <c r="AF46" s="43">
        <v>-0.88515324941647167</v>
      </c>
      <c r="AG46" s="44" t="s">
        <v>50</v>
      </c>
    </row>
    <row r="47" spans="1:33" s="45" customFormat="1" ht="10.5" x14ac:dyDescent="0.15">
      <c r="A47" s="110"/>
      <c r="B47" s="29">
        <v>28</v>
      </c>
      <c r="D47" s="47" t="s">
        <v>1122</v>
      </c>
      <c r="E47" s="50"/>
      <c r="F47" s="52"/>
      <c r="G47" s="33" t="s">
        <v>458</v>
      </c>
      <c r="H47" s="34">
        <v>10545.725271375388</v>
      </c>
      <c r="I47" s="34">
        <v>3723.0917224090654</v>
      </c>
      <c r="J47" s="34">
        <v>3538.956055101542</v>
      </c>
      <c r="K47" s="34">
        <v>3538.956055101542</v>
      </c>
      <c r="L47" s="35">
        <f>IF(ISERROR(K47/$H47*100),"- ",(K47/$H47*100))</f>
        <v>33.558204523945335</v>
      </c>
      <c r="M47" s="35">
        <f>IF(ISERROR(I47/$H47*100),"- ",(I47/$H47*100))</f>
        <v>35.304273784893461</v>
      </c>
      <c r="N47" s="35">
        <v>19.018450856959745</v>
      </c>
      <c r="O47" s="35">
        <v>19.018450856959745</v>
      </c>
      <c r="P47" s="42">
        <f>IF(AND(O47&lt;0,O46&lt;0),"NA",IF(AND(O47&gt;0,O46&lt;0),"LP",IF(AND(O47&lt;0,O46&gt;0),"PL",((O47/O46-1)*100))))</f>
        <v>46.59033913490822</v>
      </c>
      <c r="Q47" s="34">
        <v>16.568725386296393</v>
      </c>
      <c r="R47" s="37">
        <v>19.535718389977504</v>
      </c>
      <c r="S47" s="34">
        <v>0</v>
      </c>
      <c r="T47" s="39">
        <f>IF(O47&lt;0,"- ",IF(ISERROR(($E44-S47)/O47),"- ",(($E44-S47)/O47)))</f>
        <v>30.152298118968389</v>
      </c>
      <c r="U47" s="34">
        <v>-18704.453698595247</v>
      </c>
      <c r="V47" s="34">
        <v>0</v>
      </c>
      <c r="W47" s="34">
        <v>104251.26715140001</v>
      </c>
      <c r="X47" s="39">
        <f>IF(I47&lt;0,"- ",IF(ISERROR((U47+V47+W47)/I47),"- ",(U47+V47+W47)/I47))</f>
        <v>22.977358558722482</v>
      </c>
      <c r="Y47" s="39">
        <f>IF(ISERROR(W47/H47),"- ",(W47/H47))</f>
        <v>9.8856422359467953</v>
      </c>
      <c r="Z47" s="34">
        <v>106.86142142817687</v>
      </c>
      <c r="AA47" s="40">
        <f>IF(Z47&lt;0,"- ",IF(ISERROR(($E44/Z47)),"- ",(($E44/Z47))))</f>
        <v>5.3662958281480861</v>
      </c>
      <c r="AB47" s="34">
        <v>0</v>
      </c>
      <c r="AC47" s="41">
        <f>IF(ISERROR(AB47/$E44*100),"- ",(AB47/$E44*100))</f>
        <v>0</v>
      </c>
      <c r="AD47" s="42">
        <v>0</v>
      </c>
      <c r="AE47" s="34">
        <v>177.41</v>
      </c>
      <c r="AF47" s="43">
        <v>-1.0325218352666024</v>
      </c>
      <c r="AG47" s="44" t="s">
        <v>50</v>
      </c>
    </row>
    <row r="48" spans="1:33" s="45" customFormat="1" ht="10.5" x14ac:dyDescent="0.15">
      <c r="A48" s="110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109">
        <v>9</v>
      </c>
      <c r="B49" s="29">
        <v>25</v>
      </c>
      <c r="C49" s="30" t="str">
        <f>VLOOKUP($A49,'All cos summary'!$A$130:$B$139,2,FALSE)</f>
        <v>IXIGO IB Equity</v>
      </c>
      <c r="D49" s="63" t="s">
        <v>621</v>
      </c>
      <c r="E49" s="64">
        <v>166.61</v>
      </c>
      <c r="F49" s="65">
        <v>783.61785470369773</v>
      </c>
      <c r="G49" s="33" t="s">
        <v>518</v>
      </c>
      <c r="H49" s="78">
        <v>9142.4599999999991</v>
      </c>
      <c r="I49" s="78">
        <v>808.63999999999942</v>
      </c>
      <c r="J49" s="78">
        <v>602.5199999999993</v>
      </c>
      <c r="K49" s="78">
        <v>556.47999999999934</v>
      </c>
      <c r="L49" s="79">
        <f>IF(ISERROR(K49/$H49*100),"- ",(K49/$H49*100))</f>
        <v>6.0867643938283509</v>
      </c>
      <c r="M49" s="79">
        <f>IF(ISERROR(I49/$H49*100),"- ",(I49/$H49*100))</f>
        <v>8.8448841996574163</v>
      </c>
      <c r="N49" s="79">
        <v>1.5089046568481297</v>
      </c>
      <c r="O49" s="79">
        <v>1.3936056287639367</v>
      </c>
      <c r="P49" s="80" t="s">
        <v>50</v>
      </c>
      <c r="Q49" s="78">
        <v>15.075624142859686</v>
      </c>
      <c r="R49" s="81">
        <v>10.308783714315076</v>
      </c>
      <c r="S49" s="78">
        <v>0</v>
      </c>
      <c r="T49" s="82">
        <f>IF(O49&lt;0,"- ",IF(ISERROR(($E49-S49)/O49),"- ",(($E49-S49)/O49)))</f>
        <v>119.55319106150233</v>
      </c>
      <c r="U49" s="78">
        <v>-3360.33</v>
      </c>
      <c r="V49" s="78">
        <v>25.1</v>
      </c>
      <c r="W49" s="78">
        <v>73005.757433470004</v>
      </c>
      <c r="X49" s="82">
        <f>IF(I49&lt;0,"- ",IF(ISERROR((U49+V49+W49)/I49),"- ",(U49+V49+W49)/I49))</f>
        <v>86.157656600551618</v>
      </c>
      <c r="Y49" s="70">
        <f>IF(ISERROR(W49/H49),"- ",(W49/H49))</f>
        <v>7.9853515829951691</v>
      </c>
      <c r="Z49" s="78">
        <v>15.867941088784217</v>
      </c>
      <c r="AA49" s="71">
        <f>IF(Z49&lt;0,"- ",IF(ISERROR(($E49/Z49)),"- ",(($E49/Z49))))</f>
        <v>10.499786901639265</v>
      </c>
      <c r="AB49" s="78">
        <v>0</v>
      </c>
      <c r="AC49" s="72">
        <f>IF(ISERROR(AB49/$E49*100),"- ",(AB49/$E49*100))</f>
        <v>0</v>
      </c>
      <c r="AD49" s="80">
        <v>0</v>
      </c>
      <c r="AE49" s="78">
        <v>390.11</v>
      </c>
      <c r="AF49" s="74">
        <v>-0.62105674625947083</v>
      </c>
      <c r="AG49" s="75">
        <v>30.268669527896975</v>
      </c>
    </row>
    <row r="50" spans="1:33" s="45" customFormat="1" ht="10.5" x14ac:dyDescent="0.15">
      <c r="A50" s="110"/>
      <c r="B50" s="29">
        <v>26</v>
      </c>
      <c r="C50" s="47"/>
      <c r="D50" s="47" t="s">
        <v>945</v>
      </c>
      <c r="E50" s="48"/>
      <c r="F50" s="32"/>
      <c r="G50" s="33" t="s">
        <v>311</v>
      </c>
      <c r="H50" s="34">
        <v>12538.432571406131</v>
      </c>
      <c r="I50" s="34">
        <v>864.13871881220075</v>
      </c>
      <c r="J50" s="34">
        <v>681.8670122393363</v>
      </c>
      <c r="K50" s="34">
        <v>709.82701223933634</v>
      </c>
      <c r="L50" s="35">
        <f>IF(ISERROR(K50/$H50*100),"- ",(K50/$H50*100))</f>
        <v>5.6612101089740303</v>
      </c>
      <c r="M50" s="35">
        <f>IF(ISERROR(I50/$H50*100),"- ",(I50/$H50*100))</f>
        <v>6.8919198144660232</v>
      </c>
      <c r="N50" s="35">
        <v>1.5942780128346552</v>
      </c>
      <c r="O50" s="35">
        <v>1.6596514836709459</v>
      </c>
      <c r="P50" s="42">
        <f>IF(AND(O50&lt;0,O49&lt;0),"NA",IF(AND(O50&gt;0,O49&lt;0),"LP",IF(AND(O50&lt;0,O49&gt;0),"PL",((O50/O49-1)*100))))</f>
        <v>19.09046931325755</v>
      </c>
      <c r="Q50" s="34">
        <v>15.205056815367577</v>
      </c>
      <c r="R50" s="37">
        <v>10.630451994751891</v>
      </c>
      <c r="S50" s="34">
        <v>0</v>
      </c>
      <c r="T50" s="38">
        <f>IF(O50&lt;0,"- ",IF(ISERROR(($E49-S50)/O50),"- ",(($E49-S50)/O50)))</f>
        <v>100.38854641426228</v>
      </c>
      <c r="U50" s="34">
        <v>-3619.029194393926</v>
      </c>
      <c r="V50" s="34">
        <v>16.22</v>
      </c>
      <c r="W50" s="34">
        <v>73005.757433470004</v>
      </c>
      <c r="X50" s="38">
        <f>IF(I50&lt;0,"- ",IF(ISERROR((U50+V50+W50)/I50),"- ",(U50+V50+W50)/I50))</f>
        <v>80.314591544368824</v>
      </c>
      <c r="Y50" s="39">
        <f>IF(ISERROR(W50/H50),"- ",(W50/H50))</f>
        <v>5.8225585229815318</v>
      </c>
      <c r="Z50" s="34">
        <v>16.409716199131669</v>
      </c>
      <c r="AA50" s="40">
        <f>IF(Z50&lt;0,"- ",IF(ISERROR(($E49/Z50)),"- ",(($E49/Z50))))</f>
        <v>10.153131107094728</v>
      </c>
      <c r="AB50" s="34">
        <v>0</v>
      </c>
      <c r="AC50" s="41">
        <f>IF(ISERROR(AB50/$E49*100),"- ",(AB50/$E49*100))</f>
        <v>0</v>
      </c>
      <c r="AD50" s="42">
        <v>0</v>
      </c>
      <c r="AE50" s="34">
        <v>390.4</v>
      </c>
      <c r="AF50" s="43">
        <v>-0.54031824638617254</v>
      </c>
      <c r="AG50" s="44">
        <v>26.743471292461255</v>
      </c>
    </row>
    <row r="51" spans="1:33" s="45" customFormat="1" ht="10.5" x14ac:dyDescent="0.15">
      <c r="A51" s="110"/>
      <c r="B51" s="29">
        <v>27</v>
      </c>
      <c r="C51" s="47"/>
      <c r="D51" s="49" t="s">
        <v>908</v>
      </c>
      <c r="E51" s="50"/>
      <c r="F51" s="51"/>
      <c r="G51" s="33" t="s">
        <v>407</v>
      </c>
      <c r="H51" s="34">
        <v>14619.423808570673</v>
      </c>
      <c r="I51" s="34">
        <v>1544.7326924605022</v>
      </c>
      <c r="J51" s="34">
        <v>1184.9441850113212</v>
      </c>
      <c r="K51" s="34">
        <v>1184.9441850113212</v>
      </c>
      <c r="L51" s="35">
        <f>IF(ISERROR(K51/$H51*100),"- ",(K51/$H51*100))</f>
        <v>8.105272824204226</v>
      </c>
      <c r="M51" s="35">
        <f>IF(ISERROR(I51/$H51*100),"- ",(I51/$H51*100))</f>
        <v>10.566303519806977</v>
      </c>
      <c r="N51" s="35">
        <v>2.7705262561326864</v>
      </c>
      <c r="O51" s="35">
        <v>2.7705262561326864</v>
      </c>
      <c r="P51" s="42">
        <f>IF(AND(O51&lt;0,O50&lt;0),"NA",IF(AND(O51&gt;0,O50&lt;0),"LP",IF(AND(O51&lt;0,O50&gt;0),"PL",((O51/O50-1)*100))))</f>
        <v>66.934219828166647</v>
      </c>
      <c r="Q51" s="34">
        <v>21.343143972385381</v>
      </c>
      <c r="R51" s="37">
        <v>15.569145685368616</v>
      </c>
      <c r="S51" s="34">
        <v>0</v>
      </c>
      <c r="T51" s="39">
        <f>IF(O51&lt;0,"- ",IF(ISERROR(($E49-S51)/O51),"- ",(($E49-S51)/O51)))</f>
        <v>60.136589440797096</v>
      </c>
      <c r="U51" s="34">
        <v>-4690.7175462392788</v>
      </c>
      <c r="V51" s="34">
        <v>16.22</v>
      </c>
      <c r="W51" s="34">
        <v>73005.757433470004</v>
      </c>
      <c r="X51" s="39">
        <f>IF(I51&lt;0,"- ",IF(ISERROR((U51+V51+W51)/I51),"- ",(U51+V51+W51)/I51))</f>
        <v>44.235005979183619</v>
      </c>
      <c r="Y51" s="39">
        <f>IF(ISERROR(W51/H51),"- ",(W51/H51))</f>
        <v>4.9937506696173761</v>
      </c>
      <c r="Z51" s="34">
        <v>19.180242455264352</v>
      </c>
      <c r="AA51" s="40">
        <f>IF(Z51&lt;0,"- ",IF(ISERROR(($E49/Z51)),"- ",(($E49/Z51))))</f>
        <v>8.68654295630507</v>
      </c>
      <c r="AB51" s="34">
        <v>0</v>
      </c>
      <c r="AC51" s="41">
        <f>IF(ISERROR(AB51/$E49*100),"- ",(AB51/$E49*100))</f>
        <v>0</v>
      </c>
      <c r="AD51" s="42">
        <v>0</v>
      </c>
      <c r="AE51" s="34">
        <v>390.4</v>
      </c>
      <c r="AF51" s="43">
        <v>-0.61500918397619653</v>
      </c>
      <c r="AG51" s="44">
        <v>49.005356427202116</v>
      </c>
    </row>
    <row r="52" spans="1:33" s="45" customFormat="1" ht="10.5" x14ac:dyDescent="0.15">
      <c r="A52" s="110"/>
      <c r="B52" s="29">
        <v>28</v>
      </c>
      <c r="D52" s="47" t="s">
        <v>1122</v>
      </c>
      <c r="E52" s="50"/>
      <c r="F52" s="52"/>
      <c r="G52" s="33" t="s">
        <v>458</v>
      </c>
      <c r="H52" s="34">
        <v>17819.424069821627</v>
      </c>
      <c r="I52" s="34">
        <v>2354.9973186326079</v>
      </c>
      <c r="J52" s="34">
        <v>1884.7608936013867</v>
      </c>
      <c r="K52" s="34">
        <v>1884.7608936013867</v>
      </c>
      <c r="L52" s="35">
        <f>IF(ISERROR(K52/$H52*100),"- ",(K52/$H52*100))</f>
        <v>10.57700229938045</v>
      </c>
      <c r="M52" s="35">
        <f>IF(ISERROR(I52/$H52*100),"- ",(I52/$H52*100))</f>
        <v>13.215900297366801</v>
      </c>
      <c r="N52" s="35">
        <v>4.4067725790855343</v>
      </c>
      <c r="O52" s="35">
        <v>4.4067725790855343</v>
      </c>
      <c r="P52" s="42">
        <f>IF(AND(O52&lt;0,O51&lt;0),"NA",IF(AND(O52&gt;0,O51&lt;0),"LP",IF(AND(O52&lt;0,O51&gt;0),"PL",((O52/O51-1)*100))))</f>
        <v>59.059044083445954</v>
      </c>
      <c r="Q52" s="34">
        <v>27.717505428824524</v>
      </c>
      <c r="R52" s="37">
        <v>20.608160718071254</v>
      </c>
      <c r="S52" s="34">
        <v>0</v>
      </c>
      <c r="T52" s="39">
        <f>IF(O52&lt;0,"- ",IF(ISERROR(($E49-S52)/O52),"- ",(($E49-S52)/O52)))</f>
        <v>37.807714605180252</v>
      </c>
      <c r="U52" s="34">
        <v>-6443.6044811381917</v>
      </c>
      <c r="V52" s="34">
        <v>16.22</v>
      </c>
      <c r="W52" s="34">
        <v>73005.757433470004</v>
      </c>
      <c r="X52" s="39">
        <f>IF(I52&lt;0,"- ",IF(ISERROR((U52+V52+W52)/I52),"- ",(U52+V52+W52)/I52))</f>
        <v>28.271103506389341</v>
      </c>
      <c r="Y52" s="39">
        <f>IF(ISERROR(W52/H52),"- ",(W52/H52))</f>
        <v>4.0969762629483677</v>
      </c>
      <c r="Z52" s="34">
        <v>23.587015034349889</v>
      </c>
      <c r="AA52" s="40">
        <f>IF(Z52&lt;0,"- ",IF(ISERROR(($E49/Z52)),"- ",(($E49/Z52))))</f>
        <v>7.0636322466986616</v>
      </c>
      <c r="AB52" s="34">
        <v>0</v>
      </c>
      <c r="AC52" s="41">
        <f>IF(ISERROR(AB52/$E49*100),"- ",(AB52/$E49*100))</f>
        <v>0</v>
      </c>
      <c r="AD52" s="42">
        <v>0</v>
      </c>
      <c r="AE52" s="34">
        <v>390.4</v>
      </c>
      <c r="AF52" s="43">
        <v>-0.70330272747114075</v>
      </c>
      <c r="AG52" s="44">
        <v>72.324460499170527</v>
      </c>
    </row>
    <row r="53" spans="1:33" s="45" customFormat="1" ht="10.5" x14ac:dyDescent="0.15">
      <c r="A53" s="110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109">
        <v>10</v>
      </c>
      <c r="B54" s="29">
        <v>25</v>
      </c>
      <c r="C54" s="30" t="str">
        <f>VLOOKUP($A54,'All cos summary'!$A$130:$B$139,2,FALSE)</f>
        <v>YATRA IB Equity</v>
      </c>
      <c r="D54" s="63" t="s">
        <v>626</v>
      </c>
      <c r="E54" s="64">
        <v>99.19</v>
      </c>
      <c r="F54" s="65">
        <v>167.06399596060751</v>
      </c>
      <c r="G54" s="33" t="s">
        <v>518</v>
      </c>
      <c r="H54" s="78">
        <v>7343.36</v>
      </c>
      <c r="I54" s="78">
        <v>444.15999999999985</v>
      </c>
      <c r="J54" s="78">
        <v>364.9129999999999</v>
      </c>
      <c r="K54" s="78">
        <v>472.9129999999999</v>
      </c>
      <c r="L54" s="79">
        <f>IF(ISERROR(K54/$H54*100),"- ",(K54/$H54*100))</f>
        <v>6.4400083885305897</v>
      </c>
      <c r="M54" s="79">
        <f>IF(ISERROR(I54/$H54*100),"- ",(I54/$H54*100))</f>
        <v>6.0484573819069176</v>
      </c>
      <c r="N54" s="79">
        <v>2.3254715778740751</v>
      </c>
      <c r="O54" s="79">
        <v>3.01372036706602</v>
      </c>
      <c r="P54" s="80" t="s">
        <v>50</v>
      </c>
      <c r="Q54" s="78">
        <v>5.2903771596297346</v>
      </c>
      <c r="R54" s="81">
        <v>6.1767179789926807</v>
      </c>
      <c r="S54" s="78">
        <v>0</v>
      </c>
      <c r="T54" s="82">
        <f>IF(O54&lt;0,"- ",IF(ISERROR(($E54-S54)/O54),"- ",(($E54-S54)/O54)))</f>
        <v>32.912808064062531</v>
      </c>
      <c r="U54" s="78">
        <v>-440.93</v>
      </c>
      <c r="V54" s="78">
        <v>0</v>
      </c>
      <c r="W54" s="78">
        <v>15564.517183669999</v>
      </c>
      <c r="X54" s="82">
        <f>IF(I54&lt;0,"- ",IF(ISERROR((U54+V54+W54)/I54),"- ",(U54+V54+W54)/I54))</f>
        <v>34.049863075625908</v>
      </c>
      <c r="Y54" s="70">
        <f>IF(ISERROR(W54/H54),"- ",(W54/H54))</f>
        <v>2.119536177399719</v>
      </c>
      <c r="Z54" s="78">
        <v>49.946724445577374</v>
      </c>
      <c r="AA54" s="71">
        <f>IF(Z54&lt;0,"- ",IF(ISERROR(($E54/Z54)),"- ",(($E54/Z54))))</f>
        <v>1.9859160155352882</v>
      </c>
      <c r="AB54" s="78">
        <v>0</v>
      </c>
      <c r="AC54" s="72">
        <f>IF(ISERROR(AB54/$E54*100),"- ",(AB54/$E54*100))</f>
        <v>0</v>
      </c>
      <c r="AD54" s="80">
        <v>0</v>
      </c>
      <c r="AE54" s="78">
        <v>156.91999999999999</v>
      </c>
      <c r="AF54" s="74">
        <v>-5.7589879290212871E-2</v>
      </c>
      <c r="AG54" s="75">
        <v>1.3221896383186693</v>
      </c>
    </row>
    <row r="55" spans="1:33" s="45" customFormat="1" ht="10.5" x14ac:dyDescent="0.15">
      <c r="A55" s="110"/>
      <c r="B55" s="29">
        <v>26</v>
      </c>
      <c r="C55" s="47"/>
      <c r="D55" s="47" t="s">
        <v>946</v>
      </c>
      <c r="E55" s="48"/>
      <c r="F55" s="32"/>
      <c r="G55" s="33" t="s">
        <v>311</v>
      </c>
      <c r="H55" s="34">
        <v>10275.383032</v>
      </c>
      <c r="I55" s="34">
        <v>925.53660560000026</v>
      </c>
      <c r="J55" s="34">
        <v>634.48962272460017</v>
      </c>
      <c r="K55" s="34">
        <v>662.48962272460017</v>
      </c>
      <c r="L55" s="35">
        <f>IF(ISERROR(K55/$H55*100),"- ",(K55/$H55*100))</f>
        <v>6.4473472245409154</v>
      </c>
      <c r="M55" s="35">
        <f>IF(ISERROR(I55/$H55*100),"- ",(I55/$H55*100))</f>
        <v>9.0073197536058558</v>
      </c>
      <c r="N55" s="35">
        <v>4.0433955055098156</v>
      </c>
      <c r="O55" s="35">
        <v>4.2218303767818011</v>
      </c>
      <c r="P55" s="42">
        <f>IF(AND(O55&lt;0,O54&lt;0),"NA",IF(AND(O55&gt;0,O54&lt;0),"LP",IF(AND(O55&lt;0,O54&gt;0),"PL",((O55/O54-1)*100))))</f>
        <v>40.086997550204885</v>
      </c>
      <c r="Q55" s="34">
        <v>8.5425531135197037</v>
      </c>
      <c r="R55" s="37">
        <v>8.1238378965395714</v>
      </c>
      <c r="S55" s="34">
        <v>0</v>
      </c>
      <c r="T55" s="38">
        <f>IF(O55&lt;0,"- ",IF(ISERROR(($E54-S55)/O55),"- ",(($E54-S55)/O55)))</f>
        <v>23.494548844383022</v>
      </c>
      <c r="U55" s="34">
        <v>-1526.4532135706354</v>
      </c>
      <c r="V55" s="34">
        <v>0</v>
      </c>
      <c r="W55" s="34">
        <v>15564.517183669999</v>
      </c>
      <c r="X55" s="38">
        <f>IF(I55&lt;0,"- ",IF(ISERROR((U55+V55+W55)/I55),"- ",(U55+V55+W55)/I55))</f>
        <v>15.167486499357707</v>
      </c>
      <c r="Y55" s="39">
        <f>IF(ISERROR(W55/H55),"- ",(W55/H55))</f>
        <v>1.5147383932256706</v>
      </c>
      <c r="Z55" s="34">
        <v>53.990119951087195</v>
      </c>
      <c r="AA55" s="40">
        <f>IF(Z55&lt;0,"- ",IF(ISERROR(($E54/Z55)),"- ",(($E54/Z55))))</f>
        <v>1.8371879908742936</v>
      </c>
      <c r="AB55" s="34">
        <v>0</v>
      </c>
      <c r="AC55" s="41">
        <f>IF(ISERROR(AB55/$E54*100),"- ",(AB55/$E54*100))</f>
        <v>0</v>
      </c>
      <c r="AD55" s="42">
        <v>0</v>
      </c>
      <c r="AE55" s="34">
        <v>156.91999999999999</v>
      </c>
      <c r="AF55" s="43">
        <v>-0.18718268238980021</v>
      </c>
      <c r="AG55" s="44">
        <v>6.3007715140189555</v>
      </c>
    </row>
    <row r="56" spans="1:33" s="45" customFormat="1" ht="10.5" x14ac:dyDescent="0.15">
      <c r="A56" s="110"/>
      <c r="B56" s="29">
        <v>27</v>
      </c>
      <c r="C56" s="47"/>
      <c r="D56" s="49" t="s">
        <v>947</v>
      </c>
      <c r="E56" s="50"/>
      <c r="F56" s="51"/>
      <c r="G56" s="33" t="s">
        <v>407</v>
      </c>
      <c r="H56" s="34">
        <v>11711.973927908002</v>
      </c>
      <c r="I56" s="34">
        <v>1107.4666972048799</v>
      </c>
      <c r="J56" s="34">
        <v>833.46946614802903</v>
      </c>
      <c r="K56" s="34">
        <v>873.46946614802903</v>
      </c>
      <c r="L56" s="35">
        <f>IF(ISERROR(K56/$H56*100),"- ",(K56/$H56*100))</f>
        <v>7.4579184646806036</v>
      </c>
      <c r="M56" s="35">
        <f>IF(ISERROR(I56/$H56*100),"- ",(I56/$H56*100))</f>
        <v>9.4558500900172007</v>
      </c>
      <c r="N56" s="35">
        <v>5.3114291750447942</v>
      </c>
      <c r="O56" s="35">
        <v>5.5663361340047741</v>
      </c>
      <c r="P56" s="42">
        <f>IF(AND(O56&lt;0,O55&lt;0),"NA",IF(AND(O56&gt;0,O55&lt;0),"LP",IF(AND(O56&lt;0,O55&gt;0),"PL",((O56/O55-1)*100))))</f>
        <v>31.846512939438764</v>
      </c>
      <c r="Q56" s="34">
        <v>9.623038785220519</v>
      </c>
      <c r="R56" s="37">
        <v>9.8265586151984046</v>
      </c>
      <c r="S56" s="34">
        <v>0</v>
      </c>
      <c r="T56" s="39">
        <f>IF(O56&lt;0,"- ",IF(ISERROR(($E54-S56)/O56),"- ",(($E54-S56)/O56)))</f>
        <v>17.819620952110277</v>
      </c>
      <c r="U56" s="34">
        <v>-2112.9584811781656</v>
      </c>
      <c r="V56" s="34">
        <v>0</v>
      </c>
      <c r="W56" s="34">
        <v>15564.517183669999</v>
      </c>
      <c r="X56" s="39">
        <f>IF(I56&lt;0,"- ",IF(ISERROR((U56+V56+W56)/I56),"- ",(U56+V56+W56)/I56))</f>
        <v>12.146242172737148</v>
      </c>
      <c r="Y56" s="39">
        <f>IF(ISERROR(W56/H56),"- ",(W56/H56))</f>
        <v>1.3289405594202974</v>
      </c>
      <c r="Z56" s="34">
        <v>59.301549126131981</v>
      </c>
      <c r="AA56" s="40">
        <f>IF(Z56&lt;0,"- ",IF(ISERROR(($E54/Z56)),"- ",(($E54/Z56))))</f>
        <v>1.6726375863980705</v>
      </c>
      <c r="AB56" s="34">
        <v>0</v>
      </c>
      <c r="AC56" s="41">
        <f>IF(ISERROR(AB56/$E54*100),"- ",(AB56/$E54*100))</f>
        <v>0</v>
      </c>
      <c r="AD56" s="42">
        <v>0</v>
      </c>
      <c r="AE56" s="34">
        <v>156.91999999999999</v>
      </c>
      <c r="AF56" s="43">
        <v>-0.23770848520146282</v>
      </c>
      <c r="AG56" s="44">
        <v>10.256636074511563</v>
      </c>
    </row>
    <row r="57" spans="1:33" s="45" customFormat="1" ht="10.5" x14ac:dyDescent="0.15">
      <c r="A57" s="110"/>
      <c r="B57" s="29">
        <v>28</v>
      </c>
      <c r="D57" s="47" t="s">
        <v>1123</v>
      </c>
      <c r="E57" s="50"/>
      <c r="F57" s="52"/>
      <c r="G57" s="33" t="s">
        <v>458</v>
      </c>
      <c r="H57" s="34">
        <v>13089.214608587183</v>
      </c>
      <c r="I57" s="34">
        <v>1260.8127104428459</v>
      </c>
      <c r="J57" s="34">
        <v>960.91936772984229</v>
      </c>
      <c r="K57" s="34">
        <v>1000.9193677298423</v>
      </c>
      <c r="L57" s="35">
        <f>IF(ISERROR(K57/$H57*100),"- ",(K57/$H57*100))</f>
        <v>7.6469016488826522</v>
      </c>
      <c r="M57" s="35">
        <f>IF(ISERROR(I57/$H57*100),"- ",(I57/$H57*100))</f>
        <v>9.6324550261074435</v>
      </c>
      <c r="N57" s="35">
        <v>6.1236258458440123</v>
      </c>
      <c r="O57" s="35">
        <v>6.3785328048039913</v>
      </c>
      <c r="P57" s="42">
        <f>IF(AND(O57&lt;0,O56&lt;0),"NA",IF(AND(O57&gt;0,O56&lt;0),"LP",IF(AND(O57&lt;0,O56&gt;0),"PL",((O57/O56-1)*100))))</f>
        <v>14.591225740707682</v>
      </c>
      <c r="Q57" s="34">
        <v>10.060285960062041</v>
      </c>
      <c r="R57" s="37">
        <v>10.228013043598811</v>
      </c>
      <c r="S57" s="34">
        <v>0</v>
      </c>
      <c r="T57" s="39">
        <f>IF(O57&lt;0,"- ",IF(ISERROR(($E54-S57)/O57),"- ",(($E54-S57)/O57)))</f>
        <v>15.550598081943713</v>
      </c>
      <c r="U57" s="34">
        <v>-2823.2874971138831</v>
      </c>
      <c r="V57" s="34">
        <v>0</v>
      </c>
      <c r="W57" s="34">
        <v>15564.517183669999</v>
      </c>
      <c r="X57" s="39">
        <f>IF(I57&lt;0,"- ",IF(ISERROR((U57+V57+W57)/I57),"- ",(U57+V57+W57)/I57))</f>
        <v>10.105568877141877</v>
      </c>
      <c r="Y57" s="39">
        <f>IF(ISERROR(W57/H57),"- ",(W57/H57))</f>
        <v>1.1891100917131341</v>
      </c>
      <c r="Z57" s="34">
        <v>65.425174971975977</v>
      </c>
      <c r="AA57" s="40">
        <f>IF(Z57&lt;0,"- ",IF(ISERROR(($E54/Z57)),"- ",(($E54/Z57))))</f>
        <v>1.5160830680619004</v>
      </c>
      <c r="AB57" s="34">
        <v>0</v>
      </c>
      <c r="AC57" s="41">
        <f>IF(ISERROR(AB57/$E54*100),"- ",(AB57/$E54*100))</f>
        <v>0</v>
      </c>
      <c r="AD57" s="42">
        <v>0</v>
      </c>
      <c r="AE57" s="34">
        <v>156.91999999999999</v>
      </c>
      <c r="AF57" s="43">
        <v>-0.28850097497668076</v>
      </c>
      <c r="AG57" s="44">
        <v>10.445093605175407</v>
      </c>
    </row>
    <row r="58" spans="1:33" s="45" customFormat="1" ht="10.5" x14ac:dyDescent="0.15">
      <c r="A58" s="110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110"/>
      <c r="B59" s="46"/>
      <c r="D59" s="84" t="s">
        <v>525</v>
      </c>
      <c r="E59" s="85"/>
      <c r="F59" s="86"/>
      <c r="G59" s="87"/>
      <c r="H59" s="88"/>
      <c r="I59" s="88"/>
      <c r="J59" s="88"/>
      <c r="K59" s="88"/>
      <c r="L59" s="88"/>
      <c r="M59" s="88"/>
      <c r="N59" s="89"/>
      <c r="O59" s="89"/>
      <c r="P59" s="90"/>
      <c r="Q59" s="89"/>
      <c r="R59" s="89"/>
      <c r="S59" s="75"/>
      <c r="T59" s="91"/>
      <c r="U59" s="91"/>
      <c r="V59" s="91"/>
      <c r="W59" s="91"/>
      <c r="X59" s="91"/>
      <c r="Y59" s="89"/>
      <c r="Z59" s="89"/>
      <c r="AA59" s="89"/>
      <c r="AB59" s="89"/>
      <c r="AC59" s="89"/>
      <c r="AD59" s="89"/>
      <c r="AE59" s="89"/>
      <c r="AF59" s="89"/>
      <c r="AG59" s="89"/>
    </row>
    <row r="60" spans="1:33" s="45" customFormat="1" ht="10.5" x14ac:dyDescent="0.15">
      <c r="A60" s="110"/>
      <c r="B60" s="46"/>
      <c r="D60" s="45" t="s">
        <v>36</v>
      </c>
      <c r="E60" s="92"/>
      <c r="F60" s="93"/>
      <c r="G60" s="94"/>
      <c r="H60" s="56"/>
      <c r="I60" s="56"/>
      <c r="J60" s="56"/>
      <c r="K60" s="56"/>
      <c r="L60" s="56"/>
      <c r="M60" s="56"/>
      <c r="N60" s="57"/>
      <c r="O60" s="57"/>
      <c r="P60" s="95"/>
      <c r="Q60" s="57"/>
      <c r="R60" s="57"/>
      <c r="S60" s="44"/>
      <c r="T60" s="61"/>
      <c r="U60" s="61"/>
      <c r="V60" s="61"/>
      <c r="W60" s="61"/>
      <c r="X60" s="61"/>
      <c r="Y60" s="57"/>
      <c r="Z60" s="57"/>
      <c r="AA60" s="57"/>
      <c r="AB60" s="57"/>
      <c r="AC60" s="57"/>
      <c r="AD60" s="57"/>
      <c r="AE60" s="57"/>
      <c r="AF60" s="57"/>
      <c r="AG60" s="57"/>
    </row>
    <row r="61" spans="1:33" s="97" customFormat="1" x14ac:dyDescent="0.2">
      <c r="A61" s="112"/>
      <c r="B61" s="96"/>
      <c r="E61" s="98"/>
      <c r="F61" s="99"/>
      <c r="G61" s="100"/>
      <c r="H61" s="101"/>
      <c r="I61" s="101"/>
      <c r="J61" s="101"/>
      <c r="K61" s="101"/>
      <c r="L61" s="101"/>
      <c r="M61" s="101"/>
      <c r="N61" s="102"/>
      <c r="O61" s="102"/>
      <c r="P61" s="103"/>
      <c r="Q61" s="102"/>
      <c r="R61" s="102"/>
      <c r="S61" s="104"/>
      <c r="T61" s="105"/>
      <c r="U61" s="105"/>
      <c r="V61" s="105"/>
      <c r="W61" s="105"/>
      <c r="X61" s="105"/>
      <c r="Y61" s="102"/>
      <c r="Z61" s="102"/>
      <c r="AA61" s="102"/>
      <c r="AB61" s="102"/>
      <c r="AC61" s="102"/>
      <c r="AD61" s="102"/>
      <c r="AE61" s="102"/>
      <c r="AF61" s="102"/>
      <c r="AG61" s="102"/>
    </row>
    <row r="62" spans="1:33" s="97" customFormat="1" x14ac:dyDescent="0.2">
      <c r="A62" s="112"/>
      <c r="B62" s="96"/>
      <c r="E62" s="98"/>
      <c r="F62" s="99"/>
      <c r="G62" s="100"/>
      <c r="H62" s="101"/>
      <c r="I62" s="101"/>
      <c r="J62" s="101"/>
      <c r="K62" s="101"/>
      <c r="L62" s="101"/>
      <c r="M62" s="101"/>
      <c r="N62" s="102"/>
      <c r="O62" s="102"/>
      <c r="P62" s="103"/>
      <c r="Q62" s="102"/>
      <c r="R62" s="102"/>
      <c r="S62" s="104"/>
      <c r="T62" s="105"/>
      <c r="U62" s="105"/>
      <c r="V62" s="105"/>
      <c r="W62" s="105"/>
      <c r="X62" s="105"/>
      <c r="Y62" s="102"/>
      <c r="Z62" s="102"/>
      <c r="AA62" s="102"/>
      <c r="AB62" s="102"/>
      <c r="AC62" s="102"/>
      <c r="AD62" s="102"/>
      <c r="AE62" s="102"/>
      <c r="AF62" s="102"/>
      <c r="AG62" s="102"/>
    </row>
    <row r="63" spans="1:33" s="97" customFormat="1" x14ac:dyDescent="0.2">
      <c r="A63" s="112"/>
      <c r="B63" s="96"/>
      <c r="E63" s="98"/>
      <c r="F63" s="99"/>
      <c r="G63" s="100"/>
      <c r="H63" s="101"/>
      <c r="I63" s="101"/>
      <c r="J63" s="101"/>
      <c r="K63" s="101"/>
      <c r="L63" s="101"/>
      <c r="M63" s="101"/>
      <c r="N63" s="102"/>
      <c r="O63" s="102"/>
      <c r="P63" s="103"/>
      <c r="Q63" s="102"/>
      <c r="R63" s="102"/>
      <c r="S63" s="104"/>
      <c r="T63" s="105"/>
      <c r="U63" s="105"/>
      <c r="V63" s="105"/>
      <c r="W63" s="105"/>
      <c r="X63" s="105"/>
      <c r="Y63" s="102"/>
      <c r="Z63" s="102"/>
      <c r="AA63" s="102"/>
      <c r="AB63" s="102"/>
      <c r="AC63" s="102"/>
      <c r="AD63" s="102"/>
      <c r="AE63" s="102"/>
      <c r="AF63" s="102"/>
      <c r="AG63" s="102"/>
    </row>
  </sheetData>
  <mergeCells count="11">
    <mergeCell ref="H4:J4"/>
    <mergeCell ref="K4:N4"/>
    <mergeCell ref="P4:T4"/>
    <mergeCell ref="H5:J5"/>
    <mergeCell ref="K5:N5"/>
    <mergeCell ref="P5:T5"/>
    <mergeCell ref="AB7:AD7"/>
    <mergeCell ref="AE7:AG7"/>
    <mergeCell ref="H7:P7"/>
    <mergeCell ref="Q7:R7"/>
    <mergeCell ref="S7:AA7"/>
  </mergeCells>
  <conditionalFormatting sqref="G9:G12">
    <cfRule type="cellIs" dxfId="295" priority="27" stopIfTrue="1" operator="equal">
      <formula>#DIV/0!</formula>
    </cfRule>
  </conditionalFormatting>
  <conditionalFormatting sqref="G14:G17">
    <cfRule type="cellIs" dxfId="294" priority="26" stopIfTrue="1" operator="equal">
      <formula>#DIV/0!</formula>
    </cfRule>
  </conditionalFormatting>
  <conditionalFormatting sqref="G19:G22">
    <cfRule type="cellIs" dxfId="293" priority="9" stopIfTrue="1" operator="equal">
      <formula>#DIV/0!</formula>
    </cfRule>
  </conditionalFormatting>
  <conditionalFormatting sqref="G24:G27">
    <cfRule type="cellIs" dxfId="292" priority="7" stopIfTrue="1" operator="equal">
      <formula>#DIV/0!</formula>
    </cfRule>
  </conditionalFormatting>
  <conditionalFormatting sqref="G29:G32">
    <cfRule type="cellIs" dxfId="291" priority="25" stopIfTrue="1" operator="equal">
      <formula>#DIV/0!</formula>
    </cfRule>
  </conditionalFormatting>
  <conditionalFormatting sqref="G34:G37">
    <cfRule type="cellIs" dxfId="290" priority="5" stopIfTrue="1" operator="equal">
      <formula>#DIV/0!</formula>
    </cfRule>
  </conditionalFormatting>
  <conditionalFormatting sqref="G39:G42">
    <cfRule type="cellIs" dxfId="289" priority="11" stopIfTrue="1" operator="equal">
      <formula>#DIV/0!</formula>
    </cfRule>
  </conditionalFormatting>
  <conditionalFormatting sqref="G44:G47">
    <cfRule type="cellIs" dxfId="288" priority="3" stopIfTrue="1" operator="equal">
      <formula>#DIV/0!</formula>
    </cfRule>
  </conditionalFormatting>
  <conditionalFormatting sqref="G49:G52">
    <cfRule type="cellIs" dxfId="287" priority="1" stopIfTrue="1" operator="equal">
      <formula>#DIV/0!</formula>
    </cfRule>
  </conditionalFormatting>
  <conditionalFormatting sqref="G54:G57">
    <cfRule type="cellIs" dxfId="286" priority="15" stopIfTrue="1" operator="equal">
      <formula>#DIV/0!</formula>
    </cfRule>
  </conditionalFormatting>
  <conditionalFormatting sqref="AG9:AG12">
    <cfRule type="cellIs" dxfId="285" priority="40" stopIfTrue="1" operator="equal">
      <formula>#DIV/0!</formula>
    </cfRule>
  </conditionalFormatting>
  <conditionalFormatting sqref="AG14:AG17">
    <cfRule type="cellIs" dxfId="284" priority="34" stopIfTrue="1" operator="equal">
      <formula>#DIV/0!</formula>
    </cfRule>
  </conditionalFormatting>
  <conditionalFormatting sqref="AG19:AG22">
    <cfRule type="cellIs" dxfId="283" priority="10" stopIfTrue="1" operator="equal">
      <formula>#DIV/0!</formula>
    </cfRule>
  </conditionalFormatting>
  <conditionalFormatting sqref="AG24:AG27">
    <cfRule type="cellIs" dxfId="282" priority="8" stopIfTrue="1" operator="equal">
      <formula>#DIV/0!</formula>
    </cfRule>
  </conditionalFormatting>
  <conditionalFormatting sqref="AG29:AG32">
    <cfRule type="cellIs" dxfId="281" priority="39" stopIfTrue="1" operator="equal">
      <formula>#DIV/0!</formula>
    </cfRule>
  </conditionalFormatting>
  <conditionalFormatting sqref="AG34:AG37">
    <cfRule type="cellIs" dxfId="280" priority="6" stopIfTrue="1" operator="equal">
      <formula>#DIV/0!</formula>
    </cfRule>
  </conditionalFormatting>
  <conditionalFormatting sqref="AG39:AG42">
    <cfRule type="cellIs" dxfId="279" priority="12" stopIfTrue="1" operator="equal">
      <formula>#DIV/0!</formula>
    </cfRule>
  </conditionalFormatting>
  <conditionalFormatting sqref="AG44:AG47">
    <cfRule type="cellIs" dxfId="278" priority="4" stopIfTrue="1" operator="equal">
      <formula>#DIV/0!</formula>
    </cfRule>
  </conditionalFormatting>
  <conditionalFormatting sqref="AG49:AG52">
    <cfRule type="cellIs" dxfId="277" priority="2" stopIfTrue="1" operator="equal">
      <formula>#DIV/0!</formula>
    </cfRule>
  </conditionalFormatting>
  <conditionalFormatting sqref="AG54:AG57">
    <cfRule type="cellIs" dxfId="276" priority="16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A277-DEC4-4E7E-977B-E795F3117423}">
  <sheetPr codeName="Sheet16">
    <pageSetUpPr autoPageBreaks="0"/>
  </sheetPr>
  <dimension ref="A1:AG7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O12" sqref="O12"/>
    </sheetView>
  </sheetViews>
  <sheetFormatPr defaultRowHeight="12.75" x14ac:dyDescent="0.2"/>
  <cols>
    <col min="1" max="1" width="2.7109375" style="106" hidden="1" customWidth="1"/>
    <col min="2" max="2" width="2.7109375" style="9" hidden="1" customWidth="1"/>
    <col min="3" max="3" width="13.28515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357</v>
      </c>
      <c r="L6" s="9"/>
      <c r="M6" s="9"/>
      <c r="P6" s="501"/>
      <c r="Q6" s="501"/>
      <c r="R6" s="501"/>
      <c r="S6" s="501"/>
      <c r="T6" s="501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summary'!$A$141:$B$152,2,FALSE)</f>
        <v>HUVR IB Equity</v>
      </c>
      <c r="D9" s="30" t="s">
        <v>635</v>
      </c>
      <c r="E9" s="31">
        <v>2065.3000000000002</v>
      </c>
      <c r="F9" s="32">
        <v>52086.200111722217</v>
      </c>
      <c r="G9" s="33" t="s">
        <v>518</v>
      </c>
      <c r="H9" s="34">
        <v>589650</v>
      </c>
      <c r="I9" s="34">
        <v>141440</v>
      </c>
      <c r="J9" s="34">
        <v>151207.3572050237</v>
      </c>
      <c r="K9" s="34">
        <v>101890</v>
      </c>
      <c r="L9" s="35">
        <f>IF(ISERROR(K9/$H9*100),"- ",(K9/$H9*100))</f>
        <v>17.279742219960994</v>
      </c>
      <c r="M9" s="35">
        <f>IF(ISERROR(I9/$H9*100),"- ",(I9/$H9*100))</f>
        <v>23.98711099804969</v>
      </c>
      <c r="N9" s="35">
        <v>45.63291795958456</v>
      </c>
      <c r="O9" s="35">
        <v>43.357446808510602</v>
      </c>
      <c r="P9" s="36" t="s">
        <v>50</v>
      </c>
      <c r="Q9" s="34">
        <v>20.352356031400401</v>
      </c>
      <c r="R9" s="37">
        <v>20.352356031400401</v>
      </c>
      <c r="S9" s="34">
        <v>0</v>
      </c>
      <c r="T9" s="38">
        <f>IF(O9&lt;0,"- ",IF(ISERROR(($E9-S9)/O9),"- ",(($E9-S9)/O9)))</f>
        <v>47.634262439886193</v>
      </c>
      <c r="U9" s="34">
        <v>-173312.33484899547</v>
      </c>
      <c r="V9" s="34">
        <v>0</v>
      </c>
      <c r="W9" s="34">
        <v>4852610.8334086007</v>
      </c>
      <c r="X9" s="38">
        <f>IF(I9&lt;0,"- ",IF(ISERROR((U9+V9+W9)/I9),"- ",(U9+V9+W9)/I9))</f>
        <v>33.083275583707618</v>
      </c>
      <c r="Y9" s="39">
        <f>IF(ISERROR(W9/H9),"- ",(W9/H9))</f>
        <v>8.2296461178811171</v>
      </c>
      <c r="Z9" s="34">
        <v>209.16170212765999</v>
      </c>
      <c r="AA9" s="40">
        <f>IF(Z9&lt;0,"- ",IF(ISERROR(($E9/Z9)),"- ",(($E9/Z9))))</f>
        <v>9.8741785852338424</v>
      </c>
      <c r="AB9" s="34">
        <v>53</v>
      </c>
      <c r="AC9" s="41">
        <f>IF(ISERROR(AB9/$E9*100),"- ",(AB9/$E9*100))</f>
        <v>2.566213140948046</v>
      </c>
      <c r="AD9" s="42">
        <v>117.014280345735</v>
      </c>
      <c r="AE9" s="34">
        <v>2350</v>
      </c>
      <c r="AF9" s="43">
        <v>-0.33548088142426491</v>
      </c>
      <c r="AG9" s="44">
        <v>43.357446808510602</v>
      </c>
    </row>
    <row r="10" spans="1:33" s="45" customFormat="1" ht="10.5" x14ac:dyDescent="0.15">
      <c r="A10" s="110"/>
      <c r="B10" s="29">
        <v>26</v>
      </c>
      <c r="C10" s="47"/>
      <c r="D10" s="47" t="s">
        <v>838</v>
      </c>
      <c r="E10" s="48"/>
      <c r="F10" s="32"/>
      <c r="G10" s="33" t="s">
        <v>311</v>
      </c>
      <c r="H10" s="34">
        <v>611985.83866173599</v>
      </c>
      <c r="I10" s="34">
        <v>144519.347142363</v>
      </c>
      <c r="J10" s="34">
        <v>114186.19714853048</v>
      </c>
      <c r="K10" s="34">
        <v>107237.357205024</v>
      </c>
      <c r="L10" s="35">
        <f>IF(ISERROR(K10/$H10*100),"- ",(K10/$H10*100))</f>
        <v>17.522849456700825</v>
      </c>
      <c r="M10" s="35">
        <f>IF(ISERROR(I10/$H10*100),"- ",(I10/$H10*100))</f>
        <v>23.614818842604532</v>
      </c>
      <c r="N10" s="35">
        <v>48.589871127034243</v>
      </c>
      <c r="O10" s="35">
        <v>45.632917959584603</v>
      </c>
      <c r="P10" s="42">
        <f>IF(AND(O10&lt;0,O9&lt;0),"NA",IF(AND(O10&gt;0,O9&lt;0),"LP",IF(AND(O10&lt;0,O9&gt;0),"PL",((O10/O9-1)*100))))</f>
        <v>5.2481668515300006</v>
      </c>
      <c r="Q10" s="34">
        <v>20.7579472909967</v>
      </c>
      <c r="R10" s="37">
        <v>20.7579472909967</v>
      </c>
      <c r="S10" s="34">
        <v>0</v>
      </c>
      <c r="T10" s="38">
        <f>IF(O10&lt;0,"- ",IF(ISERROR(($E9-S10)/O10),"- ",(($E9-S10)/O10)))</f>
        <v>45.258994873594553</v>
      </c>
      <c r="U10" s="34">
        <v>-192971.7830117704</v>
      </c>
      <c r="V10" s="34">
        <v>0</v>
      </c>
      <c r="W10" s="34">
        <v>4852610.8334086007</v>
      </c>
      <c r="X10" s="38">
        <f>IF(I10&lt;0,"- ",IF(ISERROR((U10+V10+W10)/I10),"- ",(U10+V10+W10)/I10))</f>
        <v>32.242320094393428</v>
      </c>
      <c r="Y10" s="39">
        <f>IF(ISERROR(W10/H10),"- ",(W10/H10))</f>
        <v>7.9292861482221202</v>
      </c>
      <c r="Z10" s="34">
        <v>230.50525838511601</v>
      </c>
      <c r="AA10" s="40">
        <f>IF(Z10&lt;0,"- ",IF(ISERROR(($E9/Z10)),"- ",(($E9/Z10))))</f>
        <v>8.9598823665419651</v>
      </c>
      <c r="AB10" s="34">
        <v>44</v>
      </c>
      <c r="AC10" s="41">
        <f>IF(ISERROR(AB10/$E9*100),"- ",(AB10/$E9*100))</f>
        <v>2.1304410981455475</v>
      </c>
      <c r="AD10" s="42">
        <v>68.3829159581163</v>
      </c>
      <c r="AE10" s="34">
        <v>2350</v>
      </c>
      <c r="AF10" s="43">
        <v>-0.35425187074533188</v>
      </c>
      <c r="AG10" s="44">
        <v>45.632917959584603</v>
      </c>
    </row>
    <row r="11" spans="1:33" s="45" customFormat="1" ht="10.5" x14ac:dyDescent="0.15">
      <c r="A11" s="110"/>
      <c r="B11" s="29">
        <v>27</v>
      </c>
      <c r="C11" s="47"/>
      <c r="D11" s="49" t="s">
        <v>948</v>
      </c>
      <c r="E11" s="50"/>
      <c r="F11" s="51"/>
      <c r="G11" s="33" t="s">
        <v>407</v>
      </c>
      <c r="H11" s="34">
        <v>658181.73101273901</v>
      </c>
      <c r="I11" s="34">
        <v>158917.68088052201</v>
      </c>
      <c r="J11" s="34">
        <v>124050.03679381966</v>
      </c>
      <c r="K11" s="34">
        <v>114186.19714853</v>
      </c>
      <c r="L11" s="35">
        <f>IF(ISERROR(K11/$H11*100),"- ",(K11/$H11*100))</f>
        <v>17.348733908617096</v>
      </c>
      <c r="M11" s="35">
        <f>IF(ISERROR(I11/$H11*100),"- ",(I11/$H11*100))</f>
        <v>24.144954712735135</v>
      </c>
      <c r="N11" s="35">
        <v>52.787249699497735</v>
      </c>
      <c r="O11" s="35">
        <v>48.589871127034201</v>
      </c>
      <c r="P11" s="42">
        <f>IF(AND(O11&lt;0,O10&lt;0),"NA",IF(AND(O11&gt;0,O10&lt;0),"LP",IF(AND(O11&lt;0,O10&gt;0),"PL",((O11/O10-1)*100))))</f>
        <v>6.4798686993202237</v>
      </c>
      <c r="Q11" s="34">
        <v>20.961963102499201</v>
      </c>
      <c r="R11" s="37">
        <v>20.961963102499201</v>
      </c>
      <c r="S11" s="34">
        <v>0</v>
      </c>
      <c r="T11" s="39">
        <f>IF(O11&lt;0,"- ",IF(ISERROR(($E9-S11)/O11),"- ",(($E9-S11)/O11)))</f>
        <v>42.504743315750808</v>
      </c>
      <c r="U11" s="34">
        <v>-212743.41706052472</v>
      </c>
      <c r="V11" s="34">
        <v>0</v>
      </c>
      <c r="W11" s="34">
        <v>4852610.8334086007</v>
      </c>
      <c r="X11" s="39">
        <f>IF(I11&lt;0,"- ",IF(ISERROR((U11+V11+W11)/I11),"- ",(U11+V11+W11)/I11))</f>
        <v>29.196672079782207</v>
      </c>
      <c r="Y11" s="39">
        <f>IF(ISERROR(W11/H11),"- ",(W11/H11))</f>
        <v>7.3727522426700096</v>
      </c>
      <c r="Z11" s="34">
        <v>233.095129512151</v>
      </c>
      <c r="AA11" s="40">
        <f>IF(Z11&lt;0,"- ",IF(ISERROR(($E9/Z11)),"- ",(($E9/Z11))))</f>
        <v>8.8603309915677073</v>
      </c>
      <c r="AB11" s="34">
        <v>48</v>
      </c>
      <c r="AC11" s="41">
        <f>IF(ISERROR(AB11/$E9*100),"- ",(AB11/$E9*100))</f>
        <v>2.3241175616133249</v>
      </c>
      <c r="AD11" s="42">
        <v>98.786020392002897</v>
      </c>
      <c r="AE11" s="34">
        <v>2350</v>
      </c>
      <c r="AF11" s="43">
        <v>-0.38607017163414936</v>
      </c>
      <c r="AG11" s="44">
        <v>48.589871127034201</v>
      </c>
    </row>
    <row r="12" spans="1:33" s="45" customFormat="1" ht="10.5" x14ac:dyDescent="0.15">
      <c r="A12" s="110"/>
      <c r="B12" s="29">
        <v>28</v>
      </c>
      <c r="D12" s="47" t="s">
        <v>1123</v>
      </c>
      <c r="E12" s="50"/>
      <c r="F12" s="52"/>
      <c r="G12" s="33" t="s">
        <v>458</v>
      </c>
      <c r="H12" s="34">
        <v>704701.13640991994</v>
      </c>
      <c r="I12" s="34">
        <v>171986.463923587</v>
      </c>
      <c r="J12" s="34">
        <v>0</v>
      </c>
      <c r="K12" s="34">
        <v>124050.03679382001</v>
      </c>
      <c r="L12" s="35">
        <f>IF(ISERROR(K12/$H12*100),"- ",(K12/$H12*100))</f>
        <v>17.60321225332336</v>
      </c>
      <c r="M12" s="35">
        <f>IF(ISERROR(I12/$H12*100),"- ",(I12/$H12*100))</f>
        <v>24.405589126727847</v>
      </c>
      <c r="N12" s="35" t="s">
        <v>50</v>
      </c>
      <c r="O12" s="35">
        <v>52.7872496994977</v>
      </c>
      <c r="P12" s="42">
        <f>IF(AND(O12&lt;0,O11&lt;0),"NA",IF(AND(O12&gt;0,O11&lt;0),"LP",IF(AND(O12&lt;0,O11&gt;0),"PL",((O12/O11-1)*100))))</f>
        <v>8.6383817760903305</v>
      </c>
      <c r="Q12" s="34">
        <v>22.511633806552702</v>
      </c>
      <c r="R12" s="37">
        <v>22.511633806552702</v>
      </c>
      <c r="S12" s="34">
        <v>0</v>
      </c>
      <c r="T12" s="39">
        <f>IF(O12&lt;0,"- ",IF(ISERROR(($E9-S12)/O12),"- ",(($E9-S12)/O12)))</f>
        <v>39.124978318763453</v>
      </c>
      <c r="U12" s="34">
        <v>0</v>
      </c>
      <c r="V12" s="34">
        <v>0</v>
      </c>
      <c r="W12" s="34">
        <v>4852610.8334086007</v>
      </c>
      <c r="X12" s="39">
        <f>IF(I12&lt;0,"- ",IF(ISERROR((U12+V12+W12)/I12),"- ",(U12+V12+W12)/I12))</f>
        <v>28.215074155862634</v>
      </c>
      <c r="Y12" s="39">
        <f>IF(ISERROR(W12/H12),"- ",(W12/H12))</f>
        <v>6.8860550702814098</v>
      </c>
      <c r="Z12" s="34">
        <v>235.88237921164799</v>
      </c>
      <c r="AA12" s="40">
        <f>IF(Z12&lt;0,"- ",IF(ISERROR(($E9/Z12)),"- ",(($E9/Z12))))</f>
        <v>8.7556349350999536</v>
      </c>
      <c r="AB12" s="34">
        <v>53</v>
      </c>
      <c r="AC12" s="41">
        <f>IF(ISERROR(AB12/$E9*100),"- ",(AB12/$E9*100))</f>
        <v>2.566213140948046</v>
      </c>
      <c r="AD12" s="42">
        <v>100.403033500918</v>
      </c>
      <c r="AE12" s="34">
        <v>0</v>
      </c>
      <c r="AF12" s="43">
        <v>0</v>
      </c>
      <c r="AG12" s="44">
        <v>52.7872496994977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+A9+1</f>
        <v>2</v>
      </c>
      <c r="B14" s="29">
        <v>25</v>
      </c>
      <c r="C14" s="30" t="str">
        <f>VLOOKUP($A14,'All cos summary'!$A$141:$B$152,2,FALSE)</f>
        <v>ITC IB Equity</v>
      </c>
      <c r="D14" s="63" t="s">
        <v>636</v>
      </c>
      <c r="E14" s="64">
        <v>292.85000000000002</v>
      </c>
      <c r="F14" s="65">
        <v>39383.725908075452</v>
      </c>
      <c r="G14" s="33" t="s">
        <v>518</v>
      </c>
      <c r="H14" s="66">
        <v>734645.50000000012</v>
      </c>
      <c r="I14" s="66">
        <v>232533.10000000015</v>
      </c>
      <c r="J14" s="66">
        <v>351956.10000000015</v>
      </c>
      <c r="K14" s="66">
        <v>195638.90000000014</v>
      </c>
      <c r="L14" s="67">
        <f>IF(ISERROR(K14/$H14*100),"- ",(K14/$H14*100))</f>
        <v>26.630381592210135</v>
      </c>
      <c r="M14" s="67">
        <f>IF(ISERROR(I14/$H14*100),"- ",(I14/$H14*100))</f>
        <v>31.65242283523143</v>
      </c>
      <c r="N14" s="67">
        <v>28.068626015004785</v>
      </c>
      <c r="O14" s="67">
        <v>15.602272891667232</v>
      </c>
      <c r="P14" s="68" t="s">
        <v>50</v>
      </c>
      <c r="Q14" s="66">
        <v>35.715766682192282</v>
      </c>
      <c r="R14" s="69">
        <v>27.921800820703492</v>
      </c>
      <c r="S14" s="66">
        <v>0</v>
      </c>
      <c r="T14" s="70">
        <f>IF(O14&lt;0,"- ",IF(ISERROR(($E14-S14)/O14),"- ",(($E14-S14)/O14)))</f>
        <v>18.769701186062679</v>
      </c>
      <c r="U14" s="66">
        <v>-184685.30000000002</v>
      </c>
      <c r="V14" s="66">
        <v>0</v>
      </c>
      <c r="W14" s="66">
        <v>3669184.8242258499</v>
      </c>
      <c r="X14" s="70">
        <f>IF(I14&lt;0,"- ",IF(ISERROR((U14+V14+W14)/I14),"- ",(U14+V14+W14)/I14))</f>
        <v>14.984961384963464</v>
      </c>
      <c r="Y14" s="70">
        <f>IF(ISERROR(W14/H14),"- ",(W14/H14))</f>
        <v>4.994497106734948</v>
      </c>
      <c r="Z14" s="66">
        <v>54.150606738353616</v>
      </c>
      <c r="AA14" s="71">
        <f>IF(Z14&lt;0,"- ",IF(ISERROR(($E14/Z14)),"- ",(($E14/Z14))))</f>
        <v>5.4080649809705861</v>
      </c>
      <c r="AB14" s="66">
        <v>14.321357285429141</v>
      </c>
      <c r="AC14" s="72">
        <f>IF(ISERROR(AB14/$E14*100),"- ",(AB14/$E14*100))</f>
        <v>4.8903388374352534</v>
      </c>
      <c r="AD14" s="73">
        <v>51.022651688662279</v>
      </c>
      <c r="AE14" s="66">
        <v>12514.1</v>
      </c>
      <c r="AF14" s="74">
        <v>-0.26358490878408469</v>
      </c>
      <c r="AG14" s="75">
        <v>600.03796423658912</v>
      </c>
    </row>
    <row r="15" spans="1:33" s="45" customFormat="1" ht="10.5" x14ac:dyDescent="0.15">
      <c r="A15" s="110"/>
      <c r="B15" s="29">
        <v>26</v>
      </c>
      <c r="C15" s="47"/>
      <c r="D15" s="47" t="s">
        <v>949</v>
      </c>
      <c r="E15" s="48"/>
      <c r="F15" s="32"/>
      <c r="G15" s="33" t="s">
        <v>311</v>
      </c>
      <c r="H15" s="34">
        <v>778223.6737392809</v>
      </c>
      <c r="I15" s="34">
        <v>235271.15396903164</v>
      </c>
      <c r="J15" s="34">
        <v>193564.93453999248</v>
      </c>
      <c r="K15" s="34">
        <v>195422.43453999248</v>
      </c>
      <c r="L15" s="35">
        <f>IF(ISERROR(K15/$H15*100),"- ",(K15/$H15*100))</f>
        <v>25.111345379794052</v>
      </c>
      <c r="M15" s="35">
        <f>IF(ISERROR(I15/$H15*100),"- ",(I15/$H15*100))</f>
        <v>30.231816623950682</v>
      </c>
      <c r="N15" s="35">
        <v>15.406061275075089</v>
      </c>
      <c r="O15" s="35">
        <v>15.553901889318883</v>
      </c>
      <c r="P15" s="42">
        <f>IF(AND(O15&lt;0,O14&lt;0),"NA",IF(AND(O15&gt;0,O14&lt;0),"LP",IF(AND(O15&lt;0,O14&gt;0),"PL",((O15/O14-1)*100))))</f>
        <v>-0.31002535774247164</v>
      </c>
      <c r="Q15" s="34">
        <v>36.991857587224189</v>
      </c>
      <c r="R15" s="37">
        <v>28.828859770037973</v>
      </c>
      <c r="S15" s="34">
        <v>0</v>
      </c>
      <c r="T15" s="38">
        <f>IF(O15&lt;0,"- ",IF(ISERROR(($E14-S15)/O15),"- ",(($E14-S15)/O15)))</f>
        <v>18.828072986695698</v>
      </c>
      <c r="U15" s="34">
        <v>-179409.56773332774</v>
      </c>
      <c r="V15" s="34">
        <v>0</v>
      </c>
      <c r="W15" s="34">
        <v>3669184.8242258499</v>
      </c>
      <c r="X15" s="38">
        <f>IF(I15&lt;0,"- ",IF(ISERROR((U15+V15+W15)/I15),"- ",(U15+V15+W15)/I15))</f>
        <v>14.8329924753626</v>
      </c>
      <c r="Y15" s="39">
        <f>IF(ISERROR(W15/H15),"- ",(W15/H15))</f>
        <v>4.7148203633999106</v>
      </c>
      <c r="Z15" s="34">
        <v>53.862556850557951</v>
      </c>
      <c r="AA15" s="40">
        <f>IF(Z15&lt;0,"- ",IF(ISERROR(($E14/Z15)),"- ",(($E14/Z15))))</f>
        <v>5.4369866030035379</v>
      </c>
      <c r="AB15" s="34">
        <v>15.438185505237032</v>
      </c>
      <c r="AC15" s="41">
        <f>IF(ISERROR(AB15/$E14*100),"- ",(AB15/$E14*100))</f>
        <v>5.2717041165228036</v>
      </c>
      <c r="AD15" s="42">
        <v>100.20851682716538</v>
      </c>
      <c r="AE15" s="34">
        <v>12514.1</v>
      </c>
      <c r="AF15" s="43">
        <v>-0.26466630004697689</v>
      </c>
      <c r="AG15" s="44">
        <v>367.41730429320427</v>
      </c>
    </row>
    <row r="16" spans="1:33" s="45" customFormat="1" ht="10.5" x14ac:dyDescent="0.15">
      <c r="A16" s="110"/>
      <c r="B16" s="29">
        <v>27</v>
      </c>
      <c r="C16" s="47"/>
      <c r="D16" s="49" t="s">
        <v>821</v>
      </c>
      <c r="E16" s="50"/>
      <c r="F16" s="51"/>
      <c r="G16" s="33" t="s">
        <v>407</v>
      </c>
      <c r="H16" s="34">
        <v>780456.37090471562</v>
      </c>
      <c r="I16" s="34">
        <v>219132.62270659301</v>
      </c>
      <c r="J16" s="34">
        <v>184593.7894177064</v>
      </c>
      <c r="K16" s="34">
        <v>184593.7894177064</v>
      </c>
      <c r="L16" s="35">
        <f>IF(ISERROR(K16/$H16*100),"- ",(K16/$H16*100))</f>
        <v>23.6520318494835</v>
      </c>
      <c r="M16" s="35">
        <f>IF(ISERROR(I16/$H16*100),"- ",(I16/$H16*100))</f>
        <v>28.077498099294328</v>
      </c>
      <c r="N16" s="35">
        <v>14.662711837752759</v>
      </c>
      <c r="O16" s="35">
        <v>14.662711837752759</v>
      </c>
      <c r="P16" s="42">
        <f>IF(AND(O16&lt;0,O15&lt;0),"NA",IF(AND(O16&gt;0,O15&lt;0),"LP",IF(AND(O16&lt;0,O15&gt;0),"PL",((O16/O15-1)*100))))</f>
        <v>-5.7296880095284557</v>
      </c>
      <c r="Q16" s="34">
        <v>34.773409411479321</v>
      </c>
      <c r="R16" s="37">
        <v>27.088841478571251</v>
      </c>
      <c r="S16" s="34">
        <v>0</v>
      </c>
      <c r="T16" s="39">
        <f>IF(O16&lt;0,"- ",IF(ISERROR(($E14-S16)/O16),"- ",(($E14-S16)/O16)))</f>
        <v>19.972430969146213</v>
      </c>
      <c r="U16" s="34">
        <v>-190338.24652507741</v>
      </c>
      <c r="V16" s="34">
        <v>0</v>
      </c>
      <c r="W16" s="34">
        <v>3669184.8242258499</v>
      </c>
      <c r="X16" s="39">
        <f>IF(I16&lt;0,"- ",IF(ISERROR((U16+V16+W16)/I16),"- ",(U16+V16+W16)/I16))</f>
        <v>15.875530237041719</v>
      </c>
      <c r="Y16" s="39">
        <f>IF(ISERROR(W16/H16),"- ",(W16/H16))</f>
        <v>4.7013324011596973</v>
      </c>
      <c r="Z16" s="34">
        <v>54.501423711446009</v>
      </c>
      <c r="AA16" s="40">
        <f>IF(Z16&lt;0,"- ",IF(ISERROR(($E14/Z16)),"- ",(($E14/Z16))))</f>
        <v>5.3732541291118183</v>
      </c>
      <c r="AB16" s="34">
        <v>13.916334883350615</v>
      </c>
      <c r="AC16" s="41">
        <f>IF(ISERROR(AB16/$E14*100),"- ",(AB16/$E14*100))</f>
        <v>4.7520351317570819</v>
      </c>
      <c r="AD16" s="42">
        <v>94.909693631975955</v>
      </c>
      <c r="AE16" s="34">
        <v>12514.1</v>
      </c>
      <c r="AF16" s="43">
        <v>-0.27931831312914501</v>
      </c>
      <c r="AG16" s="44">
        <v>308.69824821771761</v>
      </c>
    </row>
    <row r="17" spans="1:33" s="45" customFormat="1" ht="10.5" x14ac:dyDescent="0.15">
      <c r="A17" s="110"/>
      <c r="B17" s="29">
        <v>28</v>
      </c>
      <c r="D17" s="47" t="s">
        <v>1122</v>
      </c>
      <c r="E17" s="50"/>
      <c r="F17" s="52"/>
      <c r="G17" s="33" t="s">
        <v>458</v>
      </c>
      <c r="H17" s="34">
        <v>833670.50956316118</v>
      </c>
      <c r="I17" s="34">
        <v>236817.74312908633</v>
      </c>
      <c r="J17" s="34">
        <v>199496.86314247368</v>
      </c>
      <c r="K17" s="34">
        <v>199496.86314247368</v>
      </c>
      <c r="L17" s="35">
        <f>IF(ISERROR(K17/$H17*100),"- ",(K17/$H17*100))</f>
        <v>23.929941248252735</v>
      </c>
      <c r="M17" s="35">
        <f>IF(ISERROR(I17/$H17*100),"- ",(I17/$H17*100))</f>
        <v>28.406635524768358</v>
      </c>
      <c r="N17" s="35">
        <v>15.814867733494484</v>
      </c>
      <c r="O17" s="35">
        <v>15.814867733494484</v>
      </c>
      <c r="P17" s="42">
        <f>IF(AND(O17&lt;0,O16&lt;0),"NA",IF(AND(O17&gt;0,O16&lt;0),"LP",IF(AND(O17&lt;0,O16&gt;0),"PL",((O17/O16-1)*100))))</f>
        <v>7.8577271959694217</v>
      </c>
      <c r="Q17" s="34">
        <v>37.023121704546874</v>
      </c>
      <c r="R17" s="37">
        <v>28.827803553216786</v>
      </c>
      <c r="S17" s="34">
        <v>0</v>
      </c>
      <c r="T17" s="39">
        <f>IF(O17&lt;0,"- ",IF(ISERROR(($E14-S17)/O17),"- ",(($E14-S17)/O17)))</f>
        <v>18.517385344916274</v>
      </c>
      <c r="U17" s="34">
        <v>-197021.87556892118</v>
      </c>
      <c r="V17" s="34">
        <v>0</v>
      </c>
      <c r="W17" s="34">
        <v>3669184.8242258499</v>
      </c>
      <c r="X17" s="39">
        <f>IF(I17&lt;0,"- ",IF(ISERROR((U17+V17+W17)/I17),"- ",(U17+V17+W17)/I17))</f>
        <v>14.661751703141165</v>
      </c>
      <c r="Y17" s="39">
        <f>IF(ISERROR(W17/H17),"- ",(W17/H17))</f>
        <v>4.4012409964561217</v>
      </c>
      <c r="Z17" s="34">
        <v>55.326908559698147</v>
      </c>
      <c r="AA17" s="40">
        <f>IF(Z17&lt;0,"- ",IF(ISERROR(($E14/Z17)),"- ",(($E14/Z17))))</f>
        <v>5.2930844614969352</v>
      </c>
      <c r="AB17" s="34">
        <v>14.880597608373201</v>
      </c>
      <c r="AC17" s="41">
        <f>IF(ISERROR(AB17/$E14*100),"- ",(AB17/$E14*100))</f>
        <v>5.0813036053861023</v>
      </c>
      <c r="AD17" s="42">
        <v>94.092456915446846</v>
      </c>
      <c r="AE17" s="34">
        <v>12514.1</v>
      </c>
      <c r="AF17" s="43">
        <v>-0.28470161561041346</v>
      </c>
      <c r="AG17" s="44">
        <v>304.1494315153721</v>
      </c>
    </row>
    <row r="18" spans="1:33" s="45" customFormat="1" ht="10.5" x14ac:dyDescent="0.15">
      <c r="A18" s="11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f>+A14+1</f>
        <v>3</v>
      </c>
      <c r="B19" s="29">
        <v>25</v>
      </c>
      <c r="C19" s="30" t="str">
        <f>VLOOKUP($A19,'All cos summary'!$A$141:$B$152,2,FALSE)</f>
        <v>NEST IB Equity</v>
      </c>
      <c r="D19" s="63" t="s">
        <v>639</v>
      </c>
      <c r="E19" s="64">
        <v>1191.3</v>
      </c>
      <c r="F19" s="65">
        <v>24657.337513186278</v>
      </c>
      <c r="G19" s="33" t="s">
        <v>518</v>
      </c>
      <c r="H19" s="78">
        <v>200775</v>
      </c>
      <c r="I19" s="78">
        <v>47737.100000000006</v>
      </c>
      <c r="J19" s="78">
        <v>33145.000000000007</v>
      </c>
      <c r="K19" s="78">
        <v>30236.80000000001</v>
      </c>
      <c r="L19" s="79">
        <f>IF(ISERROR(K19/$H19*100),"- ",(K19/$H19*100))</f>
        <v>15.060042335948207</v>
      </c>
      <c r="M19" s="79">
        <f>IF(ISERROR(I19/$H19*100),"- ",(I19/$H19*100))</f>
        <v>23.776416386502305</v>
      </c>
      <c r="N19" s="79">
        <v>17.187824102883223</v>
      </c>
      <c r="O19" s="79">
        <v>15.679734494918069</v>
      </c>
      <c r="P19" s="80" t="s">
        <v>50</v>
      </c>
      <c r="Q19" s="78">
        <v>104.15867962710435</v>
      </c>
      <c r="R19" s="81">
        <v>81.085110833409331</v>
      </c>
      <c r="S19" s="78">
        <v>0</v>
      </c>
      <c r="T19" s="82">
        <f>IF(O19&lt;0,"- ",IF(ISERROR(($E19-S19)/O19),"- ",(($E19-S19)/O19)))</f>
        <v>75.977051804423738</v>
      </c>
      <c r="U19" s="78">
        <v>-5958.7</v>
      </c>
      <c r="V19" s="78">
        <v>0</v>
      </c>
      <c r="W19" s="78">
        <v>2297200.8494159998</v>
      </c>
      <c r="X19" s="82">
        <f>IF(I19&lt;0,"- ",IF(ISERROR((U19+V19+W19)/I19),"- ",(U19+V19+W19)/I19))</f>
        <v>47.997095538187267</v>
      </c>
      <c r="Y19" s="70">
        <f>IF(ISERROR(W19/H19),"- ",(W19/H19))</f>
        <v>11.44166778441539</v>
      </c>
      <c r="Z19" s="78">
        <v>21.350082970338104</v>
      </c>
      <c r="AA19" s="71">
        <f>IF(Z19&lt;0,"- ",IF(ISERROR(($E19/Z19)),"- ",(($E19/Z19))))</f>
        <v>55.798378004201936</v>
      </c>
      <c r="AB19" s="78">
        <v>13.500000000000002</v>
      </c>
      <c r="AC19" s="72">
        <f>IF(ISERROR(AB19/$E19*100),"- ",(AB19/$E19*100))</f>
        <v>1.1332158146562581</v>
      </c>
      <c r="AD19" s="80">
        <v>78.54397344999245</v>
      </c>
      <c r="AE19" s="78">
        <v>964.2</v>
      </c>
      <c r="AF19" s="74">
        <v>-0.15979265329764925</v>
      </c>
      <c r="AG19" s="75">
        <v>31.130808823529417</v>
      </c>
    </row>
    <row r="20" spans="1:33" s="45" customFormat="1" ht="10.5" x14ac:dyDescent="0.15">
      <c r="A20" s="110"/>
      <c r="B20" s="29">
        <v>26</v>
      </c>
      <c r="C20" s="47"/>
      <c r="D20" s="47" t="s">
        <v>950</v>
      </c>
      <c r="E20" s="48"/>
      <c r="F20" s="32"/>
      <c r="G20" s="33" t="s">
        <v>311</v>
      </c>
      <c r="H20" s="34">
        <v>226042.57213499999</v>
      </c>
      <c r="I20" s="34">
        <v>51628.088345518161</v>
      </c>
      <c r="J20" s="34">
        <v>32823.720411168462</v>
      </c>
      <c r="K20" s="34">
        <v>32823.720411168462</v>
      </c>
      <c r="L20" s="35">
        <f>IF(ISERROR(K20/$H20*100),"- ",(K20/$H20*100))</f>
        <v>14.521034733034742</v>
      </c>
      <c r="M20" s="35">
        <f>IF(ISERROR(I20/$H20*100),"- ",(I20/$H20*100))</f>
        <v>22.839984458628521</v>
      </c>
      <c r="N20" s="35">
        <v>17.021219877187544</v>
      </c>
      <c r="O20" s="35">
        <v>17.021219877187544</v>
      </c>
      <c r="P20" s="42">
        <f>IF(AND(O20&lt;0,O19&lt;0),"NA",IF(AND(O20&gt;0,O19&lt;0),"LP",IF(AND(O20&lt;0,O19&gt;0),"PL",((O20/O19-1)*100))))</f>
        <v>8.555536337074221</v>
      </c>
      <c r="Q20" s="34">
        <v>95.056192408274441</v>
      </c>
      <c r="R20" s="37">
        <v>75.279514633820327</v>
      </c>
      <c r="S20" s="34">
        <v>0</v>
      </c>
      <c r="T20" s="38">
        <f>IF(O20&lt;0,"- ",IF(ISERROR(($E19-S20)/O20),"- ",(($E19-S20)/O20)))</f>
        <v>69.989108218772458</v>
      </c>
      <c r="U20" s="34">
        <v>-17607.850858581871</v>
      </c>
      <c r="V20" s="34">
        <v>0</v>
      </c>
      <c r="W20" s="34">
        <v>2297200.8494159998</v>
      </c>
      <c r="X20" s="38">
        <f>IF(I20&lt;0,"- ",IF(ISERROR((U20+V20+W20)/I20),"- ",(U20+V20+W20)/I20))</f>
        <v>44.154123687504494</v>
      </c>
      <c r="Y20" s="39">
        <f>IF(ISERROR(W20/H20),"- ",(W20/H20))</f>
        <v>10.162691159097395</v>
      </c>
      <c r="Z20" s="34">
        <v>23.871302847525644</v>
      </c>
      <c r="AA20" s="40">
        <f>IF(Z20&lt;0,"- ",IF(ISERROR(($E19/Z20)),"- ",(($E19/Z20))))</f>
        <v>49.90511023253525</v>
      </c>
      <c r="AB20" s="34">
        <v>14</v>
      </c>
      <c r="AC20" s="41">
        <f>IF(ISERROR(AB20/$E19*100),"- ",(AB20/$E19*100))</f>
        <v>1.1751867707546377</v>
      </c>
      <c r="AD20" s="42">
        <v>82.25027407561609</v>
      </c>
      <c r="AE20" s="34">
        <v>1928.4</v>
      </c>
      <c r="AF20" s="43">
        <v>-0.40382700369569535</v>
      </c>
      <c r="AG20" s="44">
        <v>29.9154903311398</v>
      </c>
    </row>
    <row r="21" spans="1:33" s="45" customFormat="1" ht="10.5" x14ac:dyDescent="0.15">
      <c r="A21" s="110"/>
      <c r="B21" s="29">
        <v>27</v>
      </c>
      <c r="C21" s="47"/>
      <c r="D21" s="49" t="s">
        <v>883</v>
      </c>
      <c r="E21" s="50"/>
      <c r="F21" s="51"/>
      <c r="G21" s="33" t="s">
        <v>407</v>
      </c>
      <c r="H21" s="34">
        <v>249350.579681762</v>
      </c>
      <c r="I21" s="34">
        <v>58980.355350098835</v>
      </c>
      <c r="J21" s="34">
        <v>38190.092878622032</v>
      </c>
      <c r="K21" s="34">
        <v>38190.092878622032</v>
      </c>
      <c r="L21" s="35">
        <f>IF(ISERROR(K21/$H21*100),"- ",(K21/$H21*100))</f>
        <v>15.315822777457665</v>
      </c>
      <c r="M21" s="35">
        <f>IF(ISERROR(I21/$H21*100),"- ",(I21/$H21*100))</f>
        <v>23.653586619037956</v>
      </c>
      <c r="N21" s="35">
        <v>19.804030739795703</v>
      </c>
      <c r="O21" s="35">
        <v>19.804030739795703</v>
      </c>
      <c r="P21" s="42">
        <f>IF(AND(O21&lt;0,O20&lt;0),"NA",IF(AND(O21&gt;0,O20&lt;0),"LP",IF(AND(O21&lt;0,O20&gt;0),"PL",((O21/O20-1)*100))))</f>
        <v>16.349068296437341</v>
      </c>
      <c r="Q21" s="34">
        <v>102.45984948846467</v>
      </c>
      <c r="R21" s="37">
        <v>74.666489982336344</v>
      </c>
      <c r="S21" s="34">
        <v>0</v>
      </c>
      <c r="T21" s="39">
        <f>IF(O21&lt;0,"- ",IF(ISERROR(($E19-S21)/O21),"- ",(($E19-S21)/O21)))</f>
        <v>60.154420867773773</v>
      </c>
      <c r="U21" s="34">
        <v>-31495.598644064856</v>
      </c>
      <c r="V21" s="34">
        <v>0</v>
      </c>
      <c r="W21" s="34">
        <v>2297200.8494159998</v>
      </c>
      <c r="X21" s="39">
        <f>IF(I21&lt;0,"- ",IF(ISERROR((U21+V21+W21)/I21),"- ",(U21+V21+W21)/I21))</f>
        <v>38.414574434539048</v>
      </c>
      <c r="Y21" s="39">
        <f>IF(ISERROR(W21/H21),"- ",(W21/H21))</f>
        <v>9.2127351472286225</v>
      </c>
      <c r="Z21" s="34">
        <v>29.175333587321333</v>
      </c>
      <c r="AA21" s="40">
        <f>IF(Z21&lt;0,"- ",IF(ISERROR(($E19/Z21)),"- ",(($E19/Z21))))</f>
        <v>40.832438005702897</v>
      </c>
      <c r="AB21" s="34">
        <v>15</v>
      </c>
      <c r="AC21" s="41">
        <f>IF(ISERROR(AB21/$E19*100),"- ",(AB21/$E19*100))</f>
        <v>1.2591286829513977</v>
      </c>
      <c r="AD21" s="42">
        <v>75.742156720944067</v>
      </c>
      <c r="AE21" s="34">
        <v>1928.4</v>
      </c>
      <c r="AF21" s="43">
        <v>-0.61577902104583915</v>
      </c>
      <c r="AG21" s="44">
        <v>36.783276988827531</v>
      </c>
    </row>
    <row r="22" spans="1:33" s="45" customFormat="1" ht="10.5" x14ac:dyDescent="0.15">
      <c r="A22" s="110"/>
      <c r="B22" s="29">
        <v>28</v>
      </c>
      <c r="D22" s="47" t="s">
        <v>1122</v>
      </c>
      <c r="E22" s="50"/>
      <c r="F22" s="52"/>
      <c r="G22" s="33" t="s">
        <v>458</v>
      </c>
      <c r="H22" s="34">
        <v>272324.39268106583</v>
      </c>
      <c r="I22" s="34">
        <v>65240.898321286964</v>
      </c>
      <c r="J22" s="34">
        <v>43510.636072939233</v>
      </c>
      <c r="K22" s="34">
        <v>43510.636072939233</v>
      </c>
      <c r="L22" s="35">
        <f>IF(ISERROR(K22/$H22*100),"- ",(K22/$H22*100))</f>
        <v>15.977502288565443</v>
      </c>
      <c r="M22" s="35">
        <f>IF(ISERROR(I22/$H22*100),"- ",(I22/$H22*100))</f>
        <v>23.957052718995389</v>
      </c>
      <c r="N22" s="35">
        <v>22.563076163108914</v>
      </c>
      <c r="O22" s="35">
        <v>22.563076163108914</v>
      </c>
      <c r="P22" s="42">
        <f>IF(AND(O22&lt;0,O21&lt;0),"NA",IF(AND(O22&gt;0,O21&lt;0),"LP",IF(AND(O22&lt;0,O21&gt;0),"PL",((O22/O21-1)*100))))</f>
        <v>13.931736723519506</v>
      </c>
      <c r="Q22" s="34">
        <v>96.387159979271757</v>
      </c>
      <c r="R22" s="37">
        <v>70.056714588997224</v>
      </c>
      <c r="S22" s="34">
        <v>0</v>
      </c>
      <c r="T22" s="39">
        <f>IF(O22&lt;0,"- ",IF(ISERROR(($E19-S22)/O22),"- ",(($E19-S22)/O22)))</f>
        <v>52.798651716994137</v>
      </c>
      <c r="U22" s="34">
        <v>-47327.951406411594</v>
      </c>
      <c r="V22" s="34">
        <v>0</v>
      </c>
      <c r="W22" s="34">
        <v>2297200.8494159998</v>
      </c>
      <c r="X22" s="39">
        <f>IF(I22&lt;0,"- ",IF(ISERROR((U22+V22+W22)/I22),"- ",(U22+V22+W22)/I22))</f>
        <v>34.485621073606431</v>
      </c>
      <c r="Y22" s="39">
        <f>IF(ISERROR(W22/H22),"- ",(W22/H22))</f>
        <v>8.4355309739233633</v>
      </c>
      <c r="Z22" s="34">
        <v>35.238409750430236</v>
      </c>
      <c r="AA22" s="40">
        <f>IF(Z22&lt;0,"- ",IF(ISERROR(($E19/Z22)),"- ",(($E19/Z22))))</f>
        <v>33.806860424098879</v>
      </c>
      <c r="AB22" s="34">
        <v>16.5</v>
      </c>
      <c r="AC22" s="41">
        <f>IF(ISERROR(AB22/$E19*100),"- ",(AB22/$E19*100))</f>
        <v>1.3850415512465375</v>
      </c>
      <c r="AD22" s="42">
        <v>73.128326477831223</v>
      </c>
      <c r="AE22" s="34">
        <v>1928.4</v>
      </c>
      <c r="AF22" s="43">
        <v>-0.76202995014890584</v>
      </c>
      <c r="AG22" s="44">
        <v>39.253927039630192</v>
      </c>
    </row>
    <row r="23" spans="1:33" s="45" customFormat="1" ht="10.5" x14ac:dyDescent="0.15">
      <c r="A23" s="11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f>+A19+1</f>
        <v>4</v>
      </c>
      <c r="B24" s="29">
        <v>25</v>
      </c>
      <c r="C24" s="30" t="str">
        <f>VLOOKUP($A24,'All cos summary'!$A$141:$B$152,2,FALSE)</f>
        <v>VBL IB Equity</v>
      </c>
      <c r="D24" s="63" t="s">
        <v>640</v>
      </c>
      <c r="E24" s="64">
        <v>403.7</v>
      </c>
      <c r="F24" s="65">
        <v>14655.19784101111</v>
      </c>
      <c r="G24" s="33" t="s">
        <v>454</v>
      </c>
      <c r="H24" s="78">
        <v>193657.43</v>
      </c>
      <c r="I24" s="78">
        <v>47110.709999999992</v>
      </c>
      <c r="J24" s="78">
        <v>25946.329999999991</v>
      </c>
      <c r="K24" s="78">
        <v>25946.329999999991</v>
      </c>
      <c r="L24" s="79">
        <f>IF(ISERROR(K24/$H24*100),"- ",(K24/$H24*100))</f>
        <v>13.398055525161102</v>
      </c>
      <c r="M24" s="79">
        <f>IF(ISERROR(I24/$H24*100),"- ",(I24/$H24*100))</f>
        <v>24.326828048890246</v>
      </c>
      <c r="N24" s="79">
        <v>7.6730011148865414</v>
      </c>
      <c r="O24" s="79">
        <v>7.6730011148865414</v>
      </c>
      <c r="P24" s="80" t="s">
        <v>50</v>
      </c>
      <c r="Q24" s="78">
        <v>23.415687332119617</v>
      </c>
      <c r="R24" s="81">
        <v>22.038537050810508</v>
      </c>
      <c r="S24" s="78">
        <v>0</v>
      </c>
      <c r="T24" s="82">
        <f>IF(O24&lt;0,"- ",IF(ISERROR(($E24-S24)/O24),"- ",(($E24-S24)/O24)))</f>
        <v>52.613051132857734</v>
      </c>
      <c r="U24" s="78">
        <v>-857.88999999999942</v>
      </c>
      <c r="V24" s="78">
        <v>1298.07</v>
      </c>
      <c r="W24" s="78">
        <v>1365351.5068578001</v>
      </c>
      <c r="X24" s="82">
        <f>IF(I24&lt;0,"- ",IF(ISERROR((U24+V24+W24)/I24),"- ",(U24+V24+W24)/I24))</f>
        <v>28.991108112312471</v>
      </c>
      <c r="Y24" s="70">
        <f>IF(ISERROR(W24/H24),"- ",(W24/H24))</f>
        <v>7.0503440371887622</v>
      </c>
      <c r="Z24" s="78">
        <v>49.119561970835505</v>
      </c>
      <c r="AA24" s="71">
        <f>IF(Z24&lt;0,"- ",IF(ISERROR(($E24/Z24)),"- ",(($E24/Z24))))</f>
        <v>8.2187214991797948</v>
      </c>
      <c r="AB24" s="78">
        <v>0.98034999999999994</v>
      </c>
      <c r="AC24" s="72">
        <f>IF(ISERROR(AB24/$E24*100),"- ",(AB24/$E24*100))</f>
        <v>0.2428412187267773</v>
      </c>
      <c r="AD24" s="80">
        <v>12.776617458037423</v>
      </c>
      <c r="AE24" s="78">
        <v>6763.02</v>
      </c>
      <c r="AF24" s="74">
        <v>-7.2018098840221367E-3</v>
      </c>
      <c r="AG24" s="75">
        <v>8.3565763589454374</v>
      </c>
    </row>
    <row r="25" spans="1:33" s="45" customFormat="1" ht="10.5" x14ac:dyDescent="0.15">
      <c r="A25" s="110"/>
      <c r="B25" s="29">
        <v>26</v>
      </c>
      <c r="C25" s="47"/>
      <c r="D25" s="47" t="s">
        <v>951</v>
      </c>
      <c r="E25" s="48"/>
      <c r="F25" s="32"/>
      <c r="G25" s="33" t="s">
        <v>312</v>
      </c>
      <c r="H25" s="34">
        <v>210164.20270000005</v>
      </c>
      <c r="I25" s="34">
        <v>50493.690000000046</v>
      </c>
      <c r="J25" s="34">
        <v>30364.890000000054</v>
      </c>
      <c r="K25" s="34">
        <v>30364.890000000054</v>
      </c>
      <c r="L25" s="35">
        <f>IF(ISERROR(K25/$H25*100),"- ",(K25/$H25*100))</f>
        <v>14.448174146643122</v>
      </c>
      <c r="M25" s="35">
        <f>IF(ISERROR(I25/$H25*100),"- ",(I25/$H25*100))</f>
        <v>24.025828067436166</v>
      </c>
      <c r="N25" s="35">
        <v>8.9784091614700383</v>
      </c>
      <c r="O25" s="35">
        <v>8.9784091614700383</v>
      </c>
      <c r="P25" s="42">
        <f>IF(AND(O25&lt;0,O24&lt;0),"NA",IF(AND(O25&gt;0,O24&lt;0),"LP",IF(AND(O25&lt;0,O24&gt;0),"PL",((O25/O24-1)*100))))</f>
        <v>17.013004781803676</v>
      </c>
      <c r="Q25" s="34">
        <v>19.413050836238913</v>
      </c>
      <c r="R25" s="37">
        <v>16.781498161309859</v>
      </c>
      <c r="S25" s="34">
        <v>0</v>
      </c>
      <c r="T25" s="38">
        <f>IF(O25&lt;0,"- ",IF(ISERROR(($E24-S25)/O25),"- ",(($E24-S25)/O25)))</f>
        <v>44.963421998235383</v>
      </c>
      <c r="U25" s="34">
        <v>256.28000000000247</v>
      </c>
      <c r="V25" s="34">
        <v>1622.51</v>
      </c>
      <c r="W25" s="34">
        <v>1365351.5068578001</v>
      </c>
      <c r="X25" s="38">
        <f>IF(I25&lt;0,"- ",IF(ISERROR((U25+V25+W25)/I25),"- ",(U25+V25+W25)/I25))</f>
        <v>27.077250580375466</v>
      </c>
      <c r="Y25" s="39">
        <f>IF(ISERROR(W25/H25),"- ",(W25/H25))</f>
        <v>6.4965940408356699</v>
      </c>
      <c r="Z25" s="34">
        <v>57.891075964151291</v>
      </c>
      <c r="AA25" s="40">
        <f>IF(Z25&lt;0,"- ",IF(ISERROR(($E24/Z25)),"- ",(($E24/Z25))))</f>
        <v>6.9734409540079865</v>
      </c>
      <c r="AB25" s="34">
        <v>1</v>
      </c>
      <c r="AC25" s="41">
        <f>IF(ISERROR(AB25/$E24*100),"- ",(AB25/$E24*100))</f>
        <v>0.24770869457517958</v>
      </c>
      <c r="AD25" s="42">
        <v>11.137830566815799</v>
      </c>
      <c r="AE25" s="34">
        <v>6763.98</v>
      </c>
      <c r="AF25" s="43">
        <v>1.4050210973830027E-3</v>
      </c>
      <c r="AG25" s="44">
        <v>22.602480259937874</v>
      </c>
    </row>
    <row r="26" spans="1:33" s="45" customFormat="1" ht="10.5" x14ac:dyDescent="0.15">
      <c r="A26" s="110"/>
      <c r="B26" s="29">
        <v>27</v>
      </c>
      <c r="C26" s="47"/>
      <c r="D26" s="49" t="s">
        <v>952</v>
      </c>
      <c r="E26" s="50"/>
      <c r="F26" s="51"/>
      <c r="G26" s="33" t="s">
        <v>408</v>
      </c>
      <c r="H26" s="34">
        <v>235161.12414308937</v>
      </c>
      <c r="I26" s="34">
        <v>56188.838718924002</v>
      </c>
      <c r="J26" s="34">
        <v>33048.795166287622</v>
      </c>
      <c r="K26" s="34">
        <v>33048.795166287622</v>
      </c>
      <c r="L26" s="35">
        <f>IF(ISERROR(K26/$H26*100),"- ",(K26/$H26*100))</f>
        <v>14.053681401088344</v>
      </c>
      <c r="M26" s="35">
        <f>IF(ISERROR(I26/$H26*100),"- ",(I26/$H26*100))</f>
        <v>23.893761744706822</v>
      </c>
      <c r="N26" s="35">
        <v>9.7719967138541577</v>
      </c>
      <c r="O26" s="35">
        <v>9.7719967138541577</v>
      </c>
      <c r="P26" s="42">
        <f>IF(AND(O26&lt;0,O25&lt;0),"NA",IF(AND(O26&gt;0,O25&lt;0),"LP",IF(AND(O26&lt;0,O25&gt;0),"PL",((O26/O25-1)*100))))</f>
        <v>8.8388436983883878</v>
      </c>
      <c r="Q26" s="34">
        <v>18.763532460169486</v>
      </c>
      <c r="R26" s="37">
        <v>15.824537714378096</v>
      </c>
      <c r="S26" s="34">
        <v>0</v>
      </c>
      <c r="T26" s="39">
        <f>IF(O26&lt;0,"- ",IF(ISERROR(($E24-S26)/O26),"- ",(($E24-S26)/O26)))</f>
        <v>41.311925476566941</v>
      </c>
      <c r="U26" s="34">
        <v>-13986.790067392923</v>
      </c>
      <c r="V26" s="34">
        <v>1622.51</v>
      </c>
      <c r="W26" s="34">
        <v>1365351.5068578001</v>
      </c>
      <c r="X26" s="39">
        <f>IF(I26&lt;0,"- ",IF(ISERROR((U26+V26+W26)/I26),"- ",(U26+V26+W26)/I26))</f>
        <v>24.079287944684481</v>
      </c>
      <c r="Y26" s="39">
        <f>IF(ISERROR(W26/H26),"- ",(W26/H26))</f>
        <v>5.8060255998224415</v>
      </c>
      <c r="Z26" s="34">
        <v>65.613280248104715</v>
      </c>
      <c r="AA26" s="40">
        <f>IF(Z26&lt;0,"- ",IF(ISERROR(($E24/Z26)),"- ",(($E24/Z26))))</f>
        <v>6.1527178411669361</v>
      </c>
      <c r="AB26" s="34">
        <v>1.2499999999999998</v>
      </c>
      <c r="AC26" s="41">
        <f>IF(ISERROR(AB26/$E24*100),"- ",(AB26/$E24*100))</f>
        <v>0.30963586821897443</v>
      </c>
      <c r="AD26" s="42">
        <v>12.791653912734374</v>
      </c>
      <c r="AE26" s="34">
        <v>6763.98</v>
      </c>
      <c r="AF26" s="43">
        <v>-6.6455737187192998E-2</v>
      </c>
      <c r="AG26" s="44">
        <v>30.091563106386307</v>
      </c>
    </row>
    <row r="27" spans="1:33" s="45" customFormat="1" ht="10.5" x14ac:dyDescent="0.15">
      <c r="A27" s="110"/>
      <c r="B27" s="29">
        <v>28</v>
      </c>
      <c r="D27" s="47" t="s">
        <v>1123</v>
      </c>
      <c r="E27" s="50"/>
      <c r="F27" s="52"/>
      <c r="G27" s="33" t="s">
        <v>455</v>
      </c>
      <c r="H27" s="34">
        <v>257884.00064791358</v>
      </c>
      <c r="I27" s="34">
        <v>61261.25328865237</v>
      </c>
      <c r="J27" s="34">
        <v>37402.20811622186</v>
      </c>
      <c r="K27" s="34">
        <v>37402.20811622186</v>
      </c>
      <c r="L27" s="35">
        <f>IF(ISERROR(K27/$H27*100),"- ",(K27/$H27*100))</f>
        <v>14.503500807437339</v>
      </c>
      <c r="M27" s="35">
        <f>IF(ISERROR(I27/$H27*100),"- ",(I27/$H27*100))</f>
        <v>23.755352458755958</v>
      </c>
      <c r="N27" s="35">
        <v>11.059230842262059</v>
      </c>
      <c r="O27" s="35">
        <v>11.059230842262059</v>
      </c>
      <c r="P27" s="42">
        <f>IF(AND(O27&lt;0,O26&lt;0),"NA",IF(AND(O27&gt;0,O26&lt;0),"LP",IF(AND(O27&lt;0,O26&gt;0),"PL",((O27/O26-1)*100))))</f>
        <v>13.172682780203315</v>
      </c>
      <c r="Q27" s="34">
        <v>18.91808007818349</v>
      </c>
      <c r="R27" s="37">
        <v>15.7107201474244</v>
      </c>
      <c r="S27" s="34">
        <v>0</v>
      </c>
      <c r="T27" s="39">
        <f>IF(O27&lt;0,"- ",IF(ISERROR(($E24-S27)/O27),"- ",(($E24-S27)/O27)))</f>
        <v>36.503442758178927</v>
      </c>
      <c r="U27" s="34">
        <v>-35794.940648536736</v>
      </c>
      <c r="V27" s="34">
        <v>1622.51</v>
      </c>
      <c r="W27" s="34">
        <v>1365351.5068578001</v>
      </c>
      <c r="X27" s="39">
        <f>IF(I27&lt;0,"- ",IF(ISERROR((U27+V27+W27)/I27),"- ",(U27+V27+W27)/I27))</f>
        <v>21.729543630734735</v>
      </c>
      <c r="Y27" s="39">
        <f>IF(ISERROR(W27/H27),"- ",(W27/H27))</f>
        <v>5.2944405369369951</v>
      </c>
      <c r="Z27" s="34">
        <v>75.172511090366783</v>
      </c>
      <c r="AA27" s="40">
        <f>IF(Z27&lt;0,"- ",IF(ISERROR(($E24/Z27)),"- ",(($E24/Z27))))</f>
        <v>5.3703141500049396</v>
      </c>
      <c r="AB27" s="34">
        <v>1.5</v>
      </c>
      <c r="AC27" s="41">
        <f>IF(ISERROR(AB27/$E24*100),"- ",(AB27/$E24*100))</f>
        <v>0.37156304186276939</v>
      </c>
      <c r="AD27" s="42">
        <v>13.563330229692442</v>
      </c>
      <c r="AE27" s="34">
        <v>6763.98</v>
      </c>
      <c r="AF27" s="43">
        <v>-0.14933812069028157</v>
      </c>
      <c r="AG27" s="44">
        <v>46.165098558499764</v>
      </c>
    </row>
    <row r="28" spans="1:33" s="45" customFormat="1" ht="10.5" x14ac:dyDescent="0.15">
      <c r="A28" s="110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09">
        <f>+A24+1</f>
        <v>5</v>
      </c>
      <c r="B29" s="29">
        <v>25</v>
      </c>
      <c r="C29" s="30" t="str">
        <f>VLOOKUP($A29,'All cos summary'!$A$141:$B$152,2,FALSE)</f>
        <v>BRIT IB Equity</v>
      </c>
      <c r="D29" s="63" t="s">
        <v>630</v>
      </c>
      <c r="E29" s="64">
        <v>5442</v>
      </c>
      <c r="F29" s="65">
        <v>14069.717885815486</v>
      </c>
      <c r="G29" s="33" t="s">
        <v>518</v>
      </c>
      <c r="H29" s="78">
        <v>175350.2</v>
      </c>
      <c r="I29" s="78">
        <v>31871.500000000007</v>
      </c>
      <c r="J29" s="78">
        <v>22035.200000000008</v>
      </c>
      <c r="K29" s="78">
        <v>22035.200000000008</v>
      </c>
      <c r="L29" s="79">
        <f>IF(ISERROR(K29/$H29*100),"- ",(K29/$H29*100))</f>
        <v>12.566395704139492</v>
      </c>
      <c r="M29" s="79">
        <f>IF(ISERROR(I29/$H29*100),"- ",(I29/$H29*100))</f>
        <v>18.175913115582421</v>
      </c>
      <c r="N29" s="79">
        <v>91.47031963470323</v>
      </c>
      <c r="O29" s="79">
        <v>91.47031963470323</v>
      </c>
      <c r="P29" s="80" t="s">
        <v>50</v>
      </c>
      <c r="Q29" s="78">
        <v>52.632561613144155</v>
      </c>
      <c r="R29" s="81">
        <v>53.114529650823663</v>
      </c>
      <c r="S29" s="78">
        <v>0</v>
      </c>
      <c r="T29" s="82">
        <f>IF(O29&lt;0,"- ",IF(ISERROR(($E29-S29)/O29),"- ",(($E29-S29)/O29)))</f>
        <v>59.494708466453652</v>
      </c>
      <c r="U29" s="78">
        <v>-1993.5</v>
      </c>
      <c r="V29" s="78">
        <v>256</v>
      </c>
      <c r="W29" s="78">
        <v>1310805.2668319999</v>
      </c>
      <c r="X29" s="82">
        <f>IF(I29&lt;0,"- ",IF(ISERROR((U29+V29+W29)/I29),"- ",(U29+V29+W29)/I29))</f>
        <v>41.073302694633121</v>
      </c>
      <c r="Y29" s="70">
        <f>IF(ISERROR(W29/H29),"- ",(W29/H29))</f>
        <v>7.4753565540957458</v>
      </c>
      <c r="Z29" s="78">
        <v>180.81029472810297</v>
      </c>
      <c r="AA29" s="71">
        <f>IF(Z29&lt;0,"- ",IF(ISERROR(($E29/Z29)),"- ",(($E29/Z29))))</f>
        <v>30.097843754878639</v>
      </c>
      <c r="AB29" s="78">
        <v>75</v>
      </c>
      <c r="AC29" s="72">
        <f>IF(ISERROR(AB29/$E29*100),"- ",(AB29/$E29*100))</f>
        <v>1.3781697905181918</v>
      </c>
      <c r="AD29" s="80">
        <v>81.993809904153323</v>
      </c>
      <c r="AE29" s="78">
        <v>240.9</v>
      </c>
      <c r="AF29" s="74">
        <v>-4.7763718741539216E-2</v>
      </c>
      <c r="AG29" s="75">
        <v>20.704682997118159</v>
      </c>
    </row>
    <row r="30" spans="1:33" s="45" customFormat="1" ht="10.5" x14ac:dyDescent="0.15">
      <c r="A30" s="110"/>
      <c r="B30" s="29">
        <v>26</v>
      </c>
      <c r="C30" s="47"/>
      <c r="D30" s="47" t="s">
        <v>953</v>
      </c>
      <c r="E30" s="48"/>
      <c r="F30" s="32"/>
      <c r="G30" s="33" t="s">
        <v>311</v>
      </c>
      <c r="H30" s="34">
        <v>190464.04110193154</v>
      </c>
      <c r="I30" s="34">
        <v>36868.452432754144</v>
      </c>
      <c r="J30" s="34">
        <v>25790.234617969116</v>
      </c>
      <c r="K30" s="34">
        <v>25790.234617969116</v>
      </c>
      <c r="L30" s="35">
        <f>IF(ISERROR(K30/$H30*100),"- ",(K30/$H30*100))</f>
        <v>13.540736859703001</v>
      </c>
      <c r="M30" s="35">
        <f>IF(ISERROR(I30/$H30*100),"- ",(I30/$H30*100))</f>
        <v>19.357172209227191</v>
      </c>
      <c r="N30" s="35">
        <v>107.05784399323005</v>
      </c>
      <c r="O30" s="35">
        <v>107.05784399323005</v>
      </c>
      <c r="P30" s="42">
        <f>IF(AND(O30&lt;0,O29&lt;0),"NA",IF(AND(O30&gt;0,O29&lt;0),"LP",IF(AND(O30&lt;0,O29&gt;0),"PL",((O30/O29-1)*100))))</f>
        <v>17.041073455058765</v>
      </c>
      <c r="Q30" s="34">
        <v>61.106142818017616</v>
      </c>
      <c r="R30" s="37">
        <v>55.80602643246506</v>
      </c>
      <c r="S30" s="34">
        <v>0</v>
      </c>
      <c r="T30" s="38">
        <f>IF(O30&lt;0,"- ",IF(ISERROR(($E29-S30)/O30),"- ",(($E29-S30)/O30)))</f>
        <v>50.83233322300169</v>
      </c>
      <c r="U30" s="34">
        <v>-7287.7574246022668</v>
      </c>
      <c r="V30" s="34">
        <v>256</v>
      </c>
      <c r="W30" s="34">
        <v>1310805.2668319999</v>
      </c>
      <c r="X30" s="38">
        <f>IF(I30&lt;0,"- ",IF(ISERROR((U30+V30+W30)/I30),"- ",(U30+V30+W30)/I30))</f>
        <v>35.362848814590272</v>
      </c>
      <c r="Y30" s="39">
        <f>IF(ISERROR(W30/H30),"- ",(W30/H30))</f>
        <v>6.8821666244626725</v>
      </c>
      <c r="Z30" s="34">
        <v>202.86813872133303</v>
      </c>
      <c r="AA30" s="40">
        <f>IF(Z30&lt;0,"- ",IF(ISERROR(($E29/Z30)),"- ",(($E29/Z30))))</f>
        <v>26.825306498598714</v>
      </c>
      <c r="AB30" s="34">
        <v>85</v>
      </c>
      <c r="AC30" s="41">
        <f>IF(ISERROR(AB30/$E29*100),"- ",(AB30/$E29*100))</f>
        <v>1.561925762587284</v>
      </c>
      <c r="AD30" s="42">
        <v>79.396330833427868</v>
      </c>
      <c r="AE30" s="34">
        <v>240.9</v>
      </c>
      <c r="AF30" s="43">
        <v>-0.15682691776934968</v>
      </c>
      <c r="AG30" s="44">
        <v>33.071899571323861</v>
      </c>
    </row>
    <row r="31" spans="1:33" s="45" customFormat="1" ht="10.5" x14ac:dyDescent="0.15">
      <c r="A31" s="110"/>
      <c r="B31" s="29">
        <v>27</v>
      </c>
      <c r="C31" s="47"/>
      <c r="D31" s="49" t="s">
        <v>884</v>
      </c>
      <c r="E31" s="50"/>
      <c r="F31" s="51"/>
      <c r="G31" s="33" t="s">
        <v>407</v>
      </c>
      <c r="H31" s="34">
        <v>209559.25963200891</v>
      </c>
      <c r="I31" s="34">
        <v>41127.084732050906</v>
      </c>
      <c r="J31" s="34">
        <v>29168.814031950511</v>
      </c>
      <c r="K31" s="34">
        <v>29168.814031950511</v>
      </c>
      <c r="L31" s="35">
        <f>IF(ISERROR(K31/$H31*100),"- ",(K31/$H31*100))</f>
        <v>13.919124396207378</v>
      </c>
      <c r="M31" s="35">
        <f>IF(ISERROR(I31/$H31*100),"- ",(I31/$H31*100))</f>
        <v>19.625515381315552</v>
      </c>
      <c r="N31" s="35">
        <v>121.0826651388564</v>
      </c>
      <c r="O31" s="35">
        <v>121.0826651388564</v>
      </c>
      <c r="P31" s="42">
        <f>IF(AND(O31&lt;0,O30&lt;0),"NA",IF(AND(O31&gt;0,O30&lt;0),"LP",IF(AND(O31&lt;0,O30&gt;0),"PL",((O31/O30-1)*100))))</f>
        <v>13.100227524209451</v>
      </c>
      <c r="Q31" s="34">
        <v>64.298994143275436</v>
      </c>
      <c r="R31" s="37">
        <v>56.406858924406421</v>
      </c>
      <c r="S31" s="34">
        <v>0</v>
      </c>
      <c r="T31" s="39">
        <f>IF(O31&lt;0,"- ",IF(ISERROR(($E29-S31)/O31),"- ",(($E29-S31)/O31)))</f>
        <v>44.944501293881899</v>
      </c>
      <c r="U31" s="34">
        <v>-14647.727402492223</v>
      </c>
      <c r="V31" s="34">
        <v>256</v>
      </c>
      <c r="W31" s="34">
        <v>1310805.2668319999</v>
      </c>
      <c r="X31" s="39">
        <f>IF(I31&lt;0,"- ",IF(ISERROR((U31+V31+W31)/I31),"- ",(U31+V31+W31)/I31))</f>
        <v>31.522135543421943</v>
      </c>
      <c r="Y31" s="39">
        <f>IF(ISERROR(W31/H31),"- ",(W31/H31))</f>
        <v>6.255057729893708</v>
      </c>
      <c r="Z31" s="34">
        <v>226.45080386018947</v>
      </c>
      <c r="AA31" s="40">
        <f>IF(Z31&lt;0,"- ",IF(ISERROR(($E29/Z31)),"- ",(($E29/Z31))))</f>
        <v>24.031709789645465</v>
      </c>
      <c r="AB31" s="34">
        <v>97.5</v>
      </c>
      <c r="AC31" s="41">
        <f>IF(ISERROR(AB31/$E29*100),"- ",(AB31/$E29*100))</f>
        <v>1.7916207276736495</v>
      </c>
      <c r="AD31" s="42">
        <v>80.523500113073951</v>
      </c>
      <c r="AE31" s="34">
        <v>240.9</v>
      </c>
      <c r="AF31" s="43">
        <v>-0.28186341092341305</v>
      </c>
      <c r="AG31" s="44">
        <v>44.987283304693271</v>
      </c>
    </row>
    <row r="32" spans="1:33" s="45" customFormat="1" ht="10.5" x14ac:dyDescent="0.15">
      <c r="A32" s="110"/>
      <c r="B32" s="29">
        <v>28</v>
      </c>
      <c r="D32" s="47" t="s">
        <v>1123</v>
      </c>
      <c r="E32" s="50"/>
      <c r="F32" s="52"/>
      <c r="G32" s="33" t="s">
        <v>458</v>
      </c>
      <c r="H32" s="34">
        <v>229548.67023523408</v>
      </c>
      <c r="I32" s="34">
        <v>45899.981653410905</v>
      </c>
      <c r="J32" s="34">
        <v>32892.534582589353</v>
      </c>
      <c r="K32" s="34">
        <v>32892.534582589353</v>
      </c>
      <c r="L32" s="35">
        <f>IF(ISERROR(K32/$H32*100),"- ",(K32/$H32*100))</f>
        <v>14.32922026900968</v>
      </c>
      <c r="M32" s="35">
        <f>IF(ISERROR(I32/$H32*100),"- ",(I32/$H32*100))</f>
        <v>19.995751491992561</v>
      </c>
      <c r="N32" s="35">
        <v>136.54020167118867</v>
      </c>
      <c r="O32" s="35">
        <v>136.54020167118867</v>
      </c>
      <c r="P32" s="42">
        <f>IF(AND(O32&lt;0,O31&lt;0),"NA",IF(AND(O32&gt;0,O31&lt;0),"LP",IF(AND(O32&lt;0,O31&gt;0),"PL",((O32/O31-1)*100))))</f>
        <v>12.766101997016444</v>
      </c>
      <c r="Q32" s="34">
        <v>67.245458304157552</v>
      </c>
      <c r="R32" s="37">
        <v>56.957986974254126</v>
      </c>
      <c r="S32" s="34">
        <v>0</v>
      </c>
      <c r="T32" s="39">
        <f>IF(O32&lt;0,"- ",IF(ISERROR(($E29-S32)/O32),"- ",(($E29-S32)/O32)))</f>
        <v>39.856393453301273</v>
      </c>
      <c r="U32" s="34">
        <v>-22502.495760829937</v>
      </c>
      <c r="V32" s="34">
        <v>256</v>
      </c>
      <c r="W32" s="34">
        <v>1310805.2668319999</v>
      </c>
      <c r="X32" s="39">
        <f>IF(I32&lt;0,"- ",IF(ISERROR((U32+V32+W32)/I32),"- ",(U32+V32+W32)/I32))</f>
        <v>28.073187061402997</v>
      </c>
      <c r="Y32" s="39">
        <f>IF(ISERROR(W32/H32),"- ",(W32/H32))</f>
        <v>5.7103587900933119</v>
      </c>
      <c r="Z32" s="34">
        <v>252.99100553137814</v>
      </c>
      <c r="AA32" s="40">
        <f>IF(Z32&lt;0,"- ",IF(ISERROR(($E29/Z32)),"- ",(($E29/Z32))))</f>
        <v>21.510646153485627</v>
      </c>
      <c r="AB32" s="34">
        <v>110</v>
      </c>
      <c r="AC32" s="41">
        <f>IF(ISERROR(AB32/$E29*100),"- ",(AB32/$E29*100))</f>
        <v>2.0213156927600147</v>
      </c>
      <c r="AD32" s="42">
        <v>80.562353543975377</v>
      </c>
      <c r="AE32" s="34">
        <v>240.9</v>
      </c>
      <c r="AF32" s="43">
        <v>-0.3879421870891675</v>
      </c>
      <c r="AG32" s="44">
        <v>62.864713750365652</v>
      </c>
    </row>
    <row r="33" spans="1:33" s="45" customFormat="1" ht="10.5" x14ac:dyDescent="0.15">
      <c r="A33" s="110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109">
        <f>+A29+1</f>
        <v>6</v>
      </c>
      <c r="B34" s="29">
        <v>25</v>
      </c>
      <c r="C34" s="30" t="str">
        <f>VLOOKUP($A34,'All cos summary'!$A$141:$B$152,2,FALSE)</f>
        <v>GCPL IB Equity</v>
      </c>
      <c r="D34" s="63" t="s">
        <v>634</v>
      </c>
      <c r="E34" s="64">
        <v>994.8</v>
      </c>
      <c r="F34" s="65">
        <v>10926.031333427789</v>
      </c>
      <c r="G34" s="33" t="s">
        <v>518</v>
      </c>
      <c r="H34" s="78">
        <v>142848.1</v>
      </c>
      <c r="I34" s="78">
        <v>30030.600000000006</v>
      </c>
      <c r="J34" s="78">
        <v>18523.100000000009</v>
      </c>
      <c r="K34" s="78">
        <v>19154.900000000009</v>
      </c>
      <c r="L34" s="79">
        <f>IF(ISERROR(K34/$H34*100),"- ",(K34/$H34*100))</f>
        <v>13.40927880734851</v>
      </c>
      <c r="M34" s="79">
        <f>IF(ISERROR(I34/$H34*100),"- ",(I34/$H34*100))</f>
        <v>21.022750740121854</v>
      </c>
      <c r="N34" s="79">
        <v>18.106647116324545</v>
      </c>
      <c r="O34" s="79">
        <v>18.724242424242433</v>
      </c>
      <c r="P34" s="80" t="s">
        <v>50</v>
      </c>
      <c r="Q34" s="78">
        <v>19.329157601758009</v>
      </c>
      <c r="R34" s="81">
        <v>15.57151328991497</v>
      </c>
      <c r="S34" s="78">
        <v>0</v>
      </c>
      <c r="T34" s="82">
        <f>IF(O34&lt;0,"- ",IF(ISERROR(($E34-S34)/O34),"- ",(($E34-S34)/O34)))</f>
        <v>53.128985272697818</v>
      </c>
      <c r="U34" s="78">
        <v>33995.300000000003</v>
      </c>
      <c r="V34" s="78">
        <v>0</v>
      </c>
      <c r="W34" s="78">
        <v>1017923.7091788</v>
      </c>
      <c r="X34" s="82">
        <f>IF(I34&lt;0,"- ",IF(ISERROR((U34+V34+W34)/I34),"- ",(U34+V34+W34)/I34))</f>
        <v>35.028238169693573</v>
      </c>
      <c r="Y34" s="70">
        <f>IF(ISERROR(W34/H34),"- ",(W34/H34))</f>
        <v>7.1259170347999028</v>
      </c>
      <c r="Z34" s="78">
        <v>117.34037145650049</v>
      </c>
      <c r="AA34" s="71">
        <f>IF(Z34&lt;0,"- ",IF(ISERROR(($E34/Z34)),"- ",(($E34/Z34))))</f>
        <v>8.4779005524861866</v>
      </c>
      <c r="AB34" s="78">
        <v>5</v>
      </c>
      <c r="AC34" s="72">
        <f>IF(ISERROR(AB34/$E34*100),"- ",(AB34/$E34*100))</f>
        <v>0.50261359067149181</v>
      </c>
      <c r="AD34" s="80">
        <v>27.614168254773752</v>
      </c>
      <c r="AE34" s="78">
        <v>1023</v>
      </c>
      <c r="AF34" s="74">
        <v>0.27635658016729203</v>
      </c>
      <c r="AG34" s="75">
        <v>7.909340188517568</v>
      </c>
    </row>
    <row r="35" spans="1:33" s="45" customFormat="1" ht="10.5" x14ac:dyDescent="0.15">
      <c r="A35" s="110"/>
      <c r="B35" s="29">
        <v>26</v>
      </c>
      <c r="C35" s="83"/>
      <c r="D35" s="47" t="s">
        <v>954</v>
      </c>
      <c r="E35" s="48"/>
      <c r="F35" s="32"/>
      <c r="G35" s="33" t="s">
        <v>311</v>
      </c>
      <c r="H35" s="34">
        <v>153435.54332499998</v>
      </c>
      <c r="I35" s="34">
        <v>31789.22111394105</v>
      </c>
      <c r="J35" s="34">
        <v>19941.963836755393</v>
      </c>
      <c r="K35" s="34">
        <v>21343.963836755393</v>
      </c>
      <c r="L35" s="35">
        <f>IF(ISERROR(K35/$H35*100),"- ",(K35/$H35*100))</f>
        <v>13.910703722373901</v>
      </c>
      <c r="M35" s="35">
        <f>IF(ISERROR(I35/$H35*100),"- ",(I35/$H35*100))</f>
        <v>20.71829018561013</v>
      </c>
      <c r="N35" s="35">
        <v>19.493610788617197</v>
      </c>
      <c r="O35" s="35">
        <v>20.864089771999407</v>
      </c>
      <c r="P35" s="42">
        <f>IF(AND(O35&lt;0,O34&lt;0),"NA",IF(AND(O35&gt;0,O34&lt;0),"LP",IF(AND(O35&lt;0,O34&gt;0),"PL",((O35/O34-1)*100))))</f>
        <v>11.428218558986902</v>
      </c>
      <c r="Q35" s="34">
        <v>19.105724832072745</v>
      </c>
      <c r="R35" s="37">
        <v>16.746578820855522</v>
      </c>
      <c r="S35" s="34">
        <v>0</v>
      </c>
      <c r="T35" s="38">
        <f>IF(O35&lt;0,"- ",IF(ISERROR(($E34-S35)/O35),"- ",(($E34-S35)/O35)))</f>
        <v>47.680009570082873</v>
      </c>
      <c r="U35" s="34">
        <v>20145.87039041557</v>
      </c>
      <c r="V35" s="34">
        <v>0</v>
      </c>
      <c r="W35" s="34">
        <v>1017923.7091788</v>
      </c>
      <c r="X35" s="38">
        <f>IF(I35&lt;0,"- ",IF(ISERROR((U35+V35+W35)/I35),"- ",(U35+V35+W35)/I35))</f>
        <v>32.654766087174558</v>
      </c>
      <c r="Y35" s="39">
        <f>IF(ISERROR(W35/H35),"- ",(W35/H35))</f>
        <v>6.6342106080511067</v>
      </c>
      <c r="Z35" s="34">
        <v>131.83398224511768</v>
      </c>
      <c r="AA35" s="40">
        <f>IF(Z35&lt;0,"- ",IF(ISERROR(($E34/Z35)),"- ",(($E34/Z35))))</f>
        <v>7.5458541345612824</v>
      </c>
      <c r="AB35" s="34">
        <v>5</v>
      </c>
      <c r="AC35" s="41">
        <f>IF(ISERROR(AB35/$E34*100),"- ",(AB35/$E34*100))</f>
        <v>0.50261359067149181</v>
      </c>
      <c r="AD35" s="42">
        <v>25.649429724531199</v>
      </c>
      <c r="AE35" s="34">
        <v>1023</v>
      </c>
      <c r="AF35" s="43">
        <v>0.15806548820461258</v>
      </c>
      <c r="AG35" s="44">
        <v>9.1322340069511334</v>
      </c>
    </row>
    <row r="36" spans="1:33" s="45" customFormat="1" ht="10.5" x14ac:dyDescent="0.15">
      <c r="A36" s="110"/>
      <c r="B36" s="29">
        <v>27</v>
      </c>
      <c r="C36" s="83"/>
      <c r="D36" s="49" t="s">
        <v>955</v>
      </c>
      <c r="E36" s="50"/>
      <c r="F36" s="51"/>
      <c r="G36" s="33" t="s">
        <v>407</v>
      </c>
      <c r="H36" s="34">
        <v>166181.91672644572</v>
      </c>
      <c r="I36" s="34">
        <v>36454.390504773917</v>
      </c>
      <c r="J36" s="34">
        <v>25076.853334441355</v>
      </c>
      <c r="K36" s="34">
        <v>25076.853334441355</v>
      </c>
      <c r="L36" s="35">
        <f>IF(ISERROR(K36/$H36*100),"- ",(K36/$H36*100))</f>
        <v>15.090001263928555</v>
      </c>
      <c r="M36" s="35">
        <f>IF(ISERROR(I36/$H36*100),"- ",(I36/$H36*100))</f>
        <v>21.936436420324828</v>
      </c>
      <c r="N36" s="35">
        <v>24.513053112845899</v>
      </c>
      <c r="O36" s="35">
        <v>24.513053112845899</v>
      </c>
      <c r="P36" s="42">
        <f>IF(AND(O36&lt;0,O35&lt;0),"NA",IF(AND(O36&gt;0,O35&lt;0),"LP",IF(AND(O36&lt;0,O35&gt;0),"PL",((O36/O35-1)*100))))</f>
        <v>17.489204564982153</v>
      </c>
      <c r="Q36" s="34">
        <v>20.693344003783508</v>
      </c>
      <c r="R36" s="37">
        <v>17.373991575383869</v>
      </c>
      <c r="S36" s="34">
        <v>0</v>
      </c>
      <c r="T36" s="39">
        <f>IF(O36&lt;0,"- ",IF(ISERROR(($E34-S36)/O36),"- ",(($E34-S36)/O36)))</f>
        <v>40.58246010484438</v>
      </c>
      <c r="U36" s="34">
        <v>3660.2921107665388</v>
      </c>
      <c r="V36" s="34">
        <v>0</v>
      </c>
      <c r="W36" s="34">
        <v>1017923.7091788</v>
      </c>
      <c r="X36" s="39">
        <f>IF(I36&lt;0,"- ",IF(ISERROR((U36+V36+W36)/I36),"- ",(U36+V36+W36)/I36))</f>
        <v>28.023620396445363</v>
      </c>
      <c r="Y36" s="39">
        <f>IF(ISERROR(W36/H36),"- ",(W36/H36))</f>
        <v>6.1253578562005506</v>
      </c>
      <c r="Z36" s="34">
        <v>150.34703535796356</v>
      </c>
      <c r="AA36" s="40">
        <f>IF(Z36&lt;0,"- ",IF(ISERROR(($E34/Z36)),"- ",(($E34/Z36))))</f>
        <v>6.6166918265562424</v>
      </c>
      <c r="AB36" s="34">
        <v>6</v>
      </c>
      <c r="AC36" s="41">
        <f>IF(ISERROR(AB36/$E34*100),"- ",(AB36/$E34*100))</f>
        <v>0.60313630880579017</v>
      </c>
      <c r="AD36" s="42">
        <v>24.476755189894075</v>
      </c>
      <c r="AE36" s="34">
        <v>1023</v>
      </c>
      <c r="AF36" s="43">
        <v>2.5359594941108499E-2</v>
      </c>
      <c r="AG36" s="44">
        <v>13.025202709604613</v>
      </c>
    </row>
    <row r="37" spans="1:33" s="45" customFormat="1" ht="10.5" x14ac:dyDescent="0.15">
      <c r="A37" s="110"/>
      <c r="B37" s="29">
        <v>28</v>
      </c>
      <c r="C37" s="83"/>
      <c r="D37" s="47" t="s">
        <v>1123</v>
      </c>
      <c r="E37" s="50"/>
      <c r="F37" s="52"/>
      <c r="G37" s="33" t="s">
        <v>458</v>
      </c>
      <c r="H37" s="34">
        <v>179780.27199786328</v>
      </c>
      <c r="I37" s="34">
        <v>40288.642312243115</v>
      </c>
      <c r="J37" s="34">
        <v>28564.937297947232</v>
      </c>
      <c r="K37" s="34">
        <v>28564.937297947232</v>
      </c>
      <c r="L37" s="35">
        <f>IF(ISERROR(K37/$H37*100),"- ",(K37/$H37*100))</f>
        <v>15.888805251271803</v>
      </c>
      <c r="M37" s="35">
        <f>IF(ISERROR(I37/$H37*100),"- ",(I37/$H37*100))</f>
        <v>22.409935119422865</v>
      </c>
      <c r="N37" s="35">
        <v>27.9227148562534</v>
      </c>
      <c r="O37" s="35">
        <v>27.9227148562534</v>
      </c>
      <c r="P37" s="42">
        <f>IF(AND(O37&lt;0,O36&lt;0),"NA",IF(AND(O37&gt;0,O36&lt;0),"LP",IF(AND(O37&lt;0,O36&gt;0),"PL",((O37/O36-1)*100))))</f>
        <v>13.909575962288812</v>
      </c>
      <c r="Q37" s="34">
        <v>21.395410803265666</v>
      </c>
      <c r="R37" s="37">
        <v>17.363966129178728</v>
      </c>
      <c r="S37" s="34">
        <v>0</v>
      </c>
      <c r="T37" s="39">
        <f>IF(O37&lt;0,"- ",IF(ISERROR(($E34-S37)/O37),"- ",(($E34-S37)/O37)))</f>
        <v>35.626908240163857</v>
      </c>
      <c r="U37" s="34">
        <v>-17891.005928268649</v>
      </c>
      <c r="V37" s="34">
        <v>0</v>
      </c>
      <c r="W37" s="34">
        <v>1017923.7091788</v>
      </c>
      <c r="X37" s="39">
        <f>IF(I37&lt;0,"- ",IF(ISERROR((U37+V37+W37)/I37),"- ",(U37+V37+W37)/I37))</f>
        <v>24.821702739450128</v>
      </c>
      <c r="Y37" s="39">
        <f>IF(ISERROR(W37/H37),"- ",(W37/H37))</f>
        <v>5.6620434370624277</v>
      </c>
      <c r="Z37" s="34">
        <v>171.26975021421697</v>
      </c>
      <c r="AA37" s="40">
        <f>IF(Z37&lt;0,"- ",IF(ISERROR(($E34/Z37)),"- ",(($E34/Z37))))</f>
        <v>5.8083812159225205</v>
      </c>
      <c r="AB37" s="34">
        <v>7</v>
      </c>
      <c r="AC37" s="41">
        <f>IF(ISERROR(AB37/$E34*100),"- ",(AB37/$E34*100))</f>
        <v>0.70365902694008853</v>
      </c>
      <c r="AD37" s="42">
        <v>25.069195585157516</v>
      </c>
      <c r="AE37" s="34">
        <v>1023</v>
      </c>
      <c r="AF37" s="43">
        <v>-0.10875529594728625</v>
      </c>
      <c r="AG37" s="44">
        <v>18.723168300754189</v>
      </c>
    </row>
    <row r="38" spans="1:33" s="45" customFormat="1" ht="10.5" x14ac:dyDescent="0.15">
      <c r="A38" s="110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109">
        <f>+A34+1</f>
        <v>7</v>
      </c>
      <c r="B39" s="29">
        <v>25</v>
      </c>
      <c r="C39" s="30" t="str">
        <f>VLOOKUP($A39,'All cos summary'!$A$141:$B$152,2,FALSE)</f>
        <v>MRCO IB Equity</v>
      </c>
      <c r="D39" s="63" t="s">
        <v>638</v>
      </c>
      <c r="E39" s="64">
        <v>761.35</v>
      </c>
      <c r="F39" s="65">
        <v>10585.537526733753</v>
      </c>
      <c r="G39" s="33" t="s">
        <v>518</v>
      </c>
      <c r="H39" s="78">
        <v>108310</v>
      </c>
      <c r="I39" s="78">
        <v>21390</v>
      </c>
      <c r="J39" s="78">
        <v>15870</v>
      </c>
      <c r="K39" s="78">
        <v>15870</v>
      </c>
      <c r="L39" s="79">
        <f>IF(ISERROR(K39/$H39*100),"- ",(K39/$H39*100))</f>
        <v>14.652386667897701</v>
      </c>
      <c r="M39" s="79">
        <f>IF(ISERROR(I39/$H39*100),"- ",(I39/$H39*100))</f>
        <v>19.748868987166468</v>
      </c>
      <c r="N39" s="79">
        <v>12.302325581395349</v>
      </c>
      <c r="O39" s="79">
        <v>12.302325581395349</v>
      </c>
      <c r="P39" s="80" t="s">
        <v>50</v>
      </c>
      <c r="Q39" s="78">
        <v>36.621900826446279</v>
      </c>
      <c r="R39" s="81">
        <v>40.655821698475727</v>
      </c>
      <c r="S39" s="78">
        <v>0</v>
      </c>
      <c r="T39" s="82">
        <f>IF(O39&lt;0,"- ",IF(ISERROR(($E39-S39)/O39),"- ",(($E39-S39)/O39)))</f>
        <v>61.886672967863895</v>
      </c>
      <c r="U39" s="78">
        <v>-17730</v>
      </c>
      <c r="V39" s="78">
        <v>2910</v>
      </c>
      <c r="W39" s="78">
        <v>986201.6036781501</v>
      </c>
      <c r="X39" s="82">
        <f>IF(I39&lt;0,"- ",IF(ISERROR((U39+V39+W39)/I39),"- ",(U39+V39+W39)/I39))</f>
        <v>45.412884697435722</v>
      </c>
      <c r="Y39" s="70">
        <f>IF(ISERROR(W39/H39),"- ",(W39/H39))</f>
        <v>9.1053605731525256</v>
      </c>
      <c r="Z39" s="78">
        <v>30.813953488372093</v>
      </c>
      <c r="AA39" s="71">
        <f>IF(Z39&lt;0,"- ",IF(ISERROR(($E39/Z39)),"- ",(($E39/Z39))))</f>
        <v>24.707962264150943</v>
      </c>
      <c r="AB39" s="78">
        <v>10.5</v>
      </c>
      <c r="AC39" s="72">
        <f>IF(ISERROR(AB39/$E39*100),"- ",(AB39/$E39*100))</f>
        <v>1.3791291784330466</v>
      </c>
      <c r="AD39" s="80">
        <v>85.349716446124773</v>
      </c>
      <c r="AE39" s="78">
        <v>1290</v>
      </c>
      <c r="AF39" s="74">
        <v>-0.42039122703023118</v>
      </c>
      <c r="AG39" s="75">
        <v>37</v>
      </c>
    </row>
    <row r="40" spans="1:33" s="45" customFormat="1" ht="10.5" x14ac:dyDescent="0.15">
      <c r="A40" s="110"/>
      <c r="B40" s="29">
        <v>26</v>
      </c>
      <c r="C40" s="47"/>
      <c r="D40" s="47" t="s">
        <v>956</v>
      </c>
      <c r="E40" s="48"/>
      <c r="F40" s="32"/>
      <c r="G40" s="33" t="s">
        <v>311</v>
      </c>
      <c r="H40" s="34">
        <v>136434.84336644798</v>
      </c>
      <c r="I40" s="34">
        <v>23189.908383658374</v>
      </c>
      <c r="J40" s="34">
        <v>17443.802622270654</v>
      </c>
      <c r="K40" s="34">
        <v>17443.802622270654</v>
      </c>
      <c r="L40" s="35">
        <f>IF(ISERROR(K40/$H40*100),"- ",(K40/$H40*100))</f>
        <v>12.785445559107394</v>
      </c>
      <c r="M40" s="35">
        <f>IF(ISERROR(I40/$H40*100),"- ",(I40/$H40*100))</f>
        <v>16.997057211677959</v>
      </c>
      <c r="N40" s="35">
        <v>13.522327614163297</v>
      </c>
      <c r="O40" s="35">
        <v>13.522327614163297</v>
      </c>
      <c r="P40" s="42">
        <f>IF(AND(O40&lt;0,O39&lt;0),"NA",IF(AND(O40&gt;0,O39&lt;0),"LP",IF(AND(O40&lt;0,O39&gt;0),"PL",((O40/O39-1)*100))))</f>
        <v>9.9168407200419075</v>
      </c>
      <c r="Q40" s="34">
        <v>36.704429595608651</v>
      </c>
      <c r="R40" s="37">
        <v>42.489482406699501</v>
      </c>
      <c r="S40" s="34">
        <v>0</v>
      </c>
      <c r="T40" s="38">
        <f>IF(O40&lt;0,"- ",IF(ISERROR(($E39-S40)/O40),"- ",(($E39-S40)/O40)))</f>
        <v>56.303176621942022</v>
      </c>
      <c r="U40" s="34">
        <v>-15487.51516742421</v>
      </c>
      <c r="V40" s="34">
        <v>3360</v>
      </c>
      <c r="W40" s="34">
        <v>986201.6036781501</v>
      </c>
      <c r="X40" s="38">
        <f>IF(I40&lt;0,"- ",IF(ISERROR((U40+V40+W40)/I40),"- ",(U40+V40+W40)/I40))</f>
        <v>42.004223233462326</v>
      </c>
      <c r="Y40" s="39">
        <f>IF(ISERROR(W40/H40),"- ",(W40/H40))</f>
        <v>7.2283705492249393</v>
      </c>
      <c r="Z40" s="34">
        <v>32.836281102535388</v>
      </c>
      <c r="AA40" s="40">
        <f>IF(Z40&lt;0,"- ",IF(ISERROR(($E39/Z40)),"- ",(($E39/Z40))))</f>
        <v>23.186243217451743</v>
      </c>
      <c r="AB40" s="34">
        <v>11.5</v>
      </c>
      <c r="AC40" s="41">
        <f>IF(ISERROR(AB40/$E39*100),"- ",(AB40/$E39*100))</f>
        <v>1.510474814474289</v>
      </c>
      <c r="AD40" s="42">
        <v>85.044530262340999</v>
      </c>
      <c r="AE40" s="34">
        <v>1290</v>
      </c>
      <c r="AF40" s="43">
        <v>-0.35048031219923986</v>
      </c>
      <c r="AG40" s="44">
        <v>42.782081239794067</v>
      </c>
    </row>
    <row r="41" spans="1:33" s="45" customFormat="1" ht="10.5" x14ac:dyDescent="0.15">
      <c r="A41" s="110"/>
      <c r="B41" s="29">
        <v>27</v>
      </c>
      <c r="C41" s="47"/>
      <c r="D41" s="49" t="s">
        <v>837</v>
      </c>
      <c r="E41" s="50"/>
      <c r="F41" s="51"/>
      <c r="G41" s="33" t="s">
        <v>407</v>
      </c>
      <c r="H41" s="34">
        <v>147355.9141844057</v>
      </c>
      <c r="I41" s="34">
        <v>26712.683918708892</v>
      </c>
      <c r="J41" s="34">
        <v>19527.169347601168</v>
      </c>
      <c r="K41" s="34">
        <v>19527.169347601168</v>
      </c>
      <c r="L41" s="35">
        <f>IF(ISERROR(K41/$H41*100),"- ",(K41/$H41*100))</f>
        <v>13.251703846215682</v>
      </c>
      <c r="M41" s="35">
        <f>IF(ISERROR(I41/$H41*100),"- ",(I41/$H41*100))</f>
        <v>18.128002575641329</v>
      </c>
      <c r="N41" s="35">
        <v>15.137340579535788</v>
      </c>
      <c r="O41" s="35">
        <v>15.137340579535788</v>
      </c>
      <c r="P41" s="42">
        <f>IF(AND(O41&lt;0,O40&lt;0),"NA",IF(AND(O41&gt;0,O40&lt;0),"LP",IF(AND(O41&lt;0,O40&gt;0),"PL",((O41/O40-1)*100))))</f>
        <v>11.94330600066904</v>
      </c>
      <c r="Q41" s="34">
        <v>40.841600647833879</v>
      </c>
      <c r="R41" s="37">
        <v>44.646401065102538</v>
      </c>
      <c r="S41" s="34">
        <v>0</v>
      </c>
      <c r="T41" s="39">
        <f>IF(O41&lt;0,"- ",IF(ISERROR(($E39-S41)/O41),"- ",(($E39-S41)/O41)))</f>
        <v>50.296153145240794</v>
      </c>
      <c r="U41" s="34">
        <v>-16072.269910754281</v>
      </c>
      <c r="V41" s="34">
        <v>3846.0207242286433</v>
      </c>
      <c r="W41" s="34">
        <v>986201.6036781501</v>
      </c>
      <c r="X41" s="39">
        <f>IF(I41&lt;0,"- ",IF(ISERROR((U41+V41+W41)/I41),"- ",(U41+V41+W41)/I41))</f>
        <v>36.461156709508948</v>
      </c>
      <c r="Y41" s="39">
        <f>IF(ISERROR(W41/H41),"- ",(W41/H41))</f>
        <v>6.6926503027492146</v>
      </c>
      <c r="Z41" s="34">
        <v>34.973621682071169</v>
      </c>
      <c r="AA41" s="40">
        <f>IF(Z41&lt;0,"- ",IF(ISERROR(($E39/Z41)),"- ",(($E39/Z41))))</f>
        <v>21.769263901836553</v>
      </c>
      <c r="AB41" s="34">
        <v>13</v>
      </c>
      <c r="AC41" s="41">
        <f>IF(ISERROR(AB41/$E39*100),"- ",(AB41/$E39*100))</f>
        <v>1.7074932685361528</v>
      </c>
      <c r="AD41" s="42">
        <v>85.880342928762104</v>
      </c>
      <c r="AE41" s="34">
        <v>1290</v>
      </c>
      <c r="AF41" s="43">
        <v>-0.3395043283497905</v>
      </c>
      <c r="AG41" s="44">
        <v>53.459409786815087</v>
      </c>
    </row>
    <row r="42" spans="1:33" s="45" customFormat="1" ht="10.5" x14ac:dyDescent="0.15">
      <c r="A42" s="110"/>
      <c r="B42" s="29">
        <v>28</v>
      </c>
      <c r="D42" s="47" t="s">
        <v>1122</v>
      </c>
      <c r="E42" s="50"/>
      <c r="F42" s="52"/>
      <c r="G42" s="33" t="s">
        <v>458</v>
      </c>
      <c r="H42" s="34">
        <v>159869.05399930105</v>
      </c>
      <c r="I42" s="34">
        <v>30037.228277686139</v>
      </c>
      <c r="J42" s="34">
        <v>21278.799905407664</v>
      </c>
      <c r="K42" s="34">
        <v>21278.799905407664</v>
      </c>
      <c r="L42" s="35">
        <f>IF(ISERROR(K42/$H42*100),"- ",(K42/$H42*100))</f>
        <v>13.310143128451049</v>
      </c>
      <c r="M42" s="35">
        <f>IF(ISERROR(I42/$H42*100),"- ",(I42/$H42*100))</f>
        <v>18.788644535181565</v>
      </c>
      <c r="N42" s="35">
        <v>16.49519372512222</v>
      </c>
      <c r="O42" s="35">
        <v>16.49519372512222</v>
      </c>
      <c r="P42" s="42">
        <f>IF(AND(O42&lt;0,O41&lt;0),"NA",IF(AND(O42&gt;0,O41&lt;0),"LP",IF(AND(O42&lt;0,O41&gt;0),"PL",((O42/O41-1)*100))))</f>
        <v>8.9702225992200901</v>
      </c>
      <c r="Q42" s="34">
        <v>44.493754822575596</v>
      </c>
      <c r="R42" s="37">
        <v>45.856644263122071</v>
      </c>
      <c r="S42" s="34">
        <v>0</v>
      </c>
      <c r="T42" s="39">
        <f>IF(O42&lt;0,"- ",IF(ISERROR(($E39-S42)/O42),"- ",(($E39-S42)/O42)))</f>
        <v>46.155868957177638</v>
      </c>
      <c r="U42" s="34">
        <v>-16508.702825364424</v>
      </c>
      <c r="V42" s="34">
        <v>4373.3132583393044</v>
      </c>
      <c r="W42" s="34">
        <v>986201.6036781501</v>
      </c>
      <c r="X42" s="39">
        <f>IF(I42&lt;0,"- ",IF(ISERROR((U42+V42+W42)/I42),"- ",(U42+V42+W42)/I42))</f>
        <v>32.428631733465664</v>
      </c>
      <c r="Y42" s="39">
        <f>IF(ISERROR(W42/H42),"- ",(W42/H42))</f>
        <v>6.1688086531272139</v>
      </c>
      <c r="Z42" s="34">
        <v>36.968815407193389</v>
      </c>
      <c r="AA42" s="40">
        <f>IF(Z42&lt;0,"- ",IF(ISERROR(($E39/Z42)),"- ",(($E39/Z42))))</f>
        <v>20.594384526907415</v>
      </c>
      <c r="AB42" s="34">
        <v>14.5</v>
      </c>
      <c r="AC42" s="41">
        <f>IF(ISERROR(AB42/$E39*100),"- ",(AB42/$E39*100))</f>
        <v>1.9045117225980166</v>
      </c>
      <c r="AD42" s="42">
        <v>87.904393495642694</v>
      </c>
      <c r="AE42" s="34">
        <v>1290</v>
      </c>
      <c r="AF42" s="43">
        <v>-0.32682385760725979</v>
      </c>
      <c r="AG42" s="44">
        <v>62.050171839873556</v>
      </c>
    </row>
    <row r="43" spans="1:33" s="45" customFormat="1" ht="10.5" x14ac:dyDescent="0.15">
      <c r="A43" s="11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09">
        <f>+A39+1</f>
        <v>8</v>
      </c>
      <c r="B44" s="29">
        <v>25</v>
      </c>
      <c r="C44" s="30" t="str">
        <f>VLOOKUP($A44,'All cos summary'!$A$141:$B$152,2,FALSE)</f>
        <v>DABUR IB Equity</v>
      </c>
      <c r="D44" s="63" t="s">
        <v>632</v>
      </c>
      <c r="E44" s="64">
        <v>417.25</v>
      </c>
      <c r="F44" s="65">
        <v>7943.6722402941014</v>
      </c>
      <c r="G44" s="33" t="s">
        <v>518</v>
      </c>
      <c r="H44" s="78">
        <v>124000.09999999999</v>
      </c>
      <c r="I44" s="78">
        <v>23163.399999999994</v>
      </c>
      <c r="J44" s="78">
        <v>17676.299999999992</v>
      </c>
      <c r="K44" s="78">
        <v>17676.299999999992</v>
      </c>
      <c r="L44" s="79">
        <f>IF(ISERROR(K44/$H44*100),"- ",(K44/$H44*100))</f>
        <v>14.255069149137778</v>
      </c>
      <c r="M44" s="79">
        <f>IF(ISERROR(I44/$H44*100),"- ",(I44/$H44*100))</f>
        <v>18.680146225688524</v>
      </c>
      <c r="N44" s="79">
        <v>9.9736500592450437</v>
      </c>
      <c r="O44" s="79">
        <v>9.9736500592450437</v>
      </c>
      <c r="P44" s="80" t="s">
        <v>50</v>
      </c>
      <c r="Q44" s="78">
        <v>20.347818558756423</v>
      </c>
      <c r="R44" s="81">
        <v>17.10582915073747</v>
      </c>
      <c r="S44" s="78">
        <v>0</v>
      </c>
      <c r="T44" s="82">
        <f>IF(O44&lt;0,"- ",IF(ISERROR(($E44-S44)/O44),"- ",(($E44-S44)/O44)))</f>
        <v>41.835235597947559</v>
      </c>
      <c r="U44" s="78">
        <v>-19354.400000000001</v>
      </c>
      <c r="V44" s="78">
        <v>4095.7</v>
      </c>
      <c r="W44" s="78">
        <v>740072.22426699998</v>
      </c>
      <c r="X44" s="82">
        <f>IF(I44&lt;0,"- ",IF(ISERROR((U44+V44+W44)/I44),"- ",(U44+V44+W44)/I44))</f>
        <v>31.291327018788269</v>
      </c>
      <c r="Y44" s="70">
        <f>IF(ISERROR(W44/H44),"- ",(W44/H44))</f>
        <v>5.9683195760890522</v>
      </c>
      <c r="Z44" s="78">
        <v>60.941657732889475</v>
      </c>
      <c r="AA44" s="71">
        <f>IF(Z44&lt;0,"- ",IF(ISERROR(($E44/Z44)),"- ",(($E44/Z44))))</f>
        <v>6.8467123396745935</v>
      </c>
      <c r="AB44" s="78">
        <v>8</v>
      </c>
      <c r="AC44" s="72">
        <f>IF(ISERROR(AB44/$E44*100),"- ",(AB44/$E44*100))</f>
        <v>1.9173157579388855</v>
      </c>
      <c r="AD44" s="80">
        <v>80.21135644903066</v>
      </c>
      <c r="AE44" s="78">
        <v>1772.3</v>
      </c>
      <c r="AF44" s="74">
        <v>-0.17992929038447772</v>
      </c>
      <c r="AG44" s="75">
        <v>11.441834862385319</v>
      </c>
    </row>
    <row r="45" spans="1:33" s="45" customFormat="1" ht="10.5" x14ac:dyDescent="0.15">
      <c r="A45" s="110"/>
      <c r="B45" s="29">
        <v>26</v>
      </c>
      <c r="C45" s="47"/>
      <c r="D45" s="47" t="s">
        <v>957</v>
      </c>
      <c r="E45" s="48"/>
      <c r="F45" s="32"/>
      <c r="G45" s="33" t="s">
        <v>311</v>
      </c>
      <c r="H45" s="34">
        <v>130281.25126156933</v>
      </c>
      <c r="I45" s="34">
        <v>24928.19026213808</v>
      </c>
      <c r="J45" s="34">
        <v>19279.025263616164</v>
      </c>
      <c r="K45" s="34">
        <v>19279.025263616164</v>
      </c>
      <c r="L45" s="35">
        <f>IF(ISERROR(K45/$H45*100),"- ",(K45/$H45*100))</f>
        <v>14.798004376630619</v>
      </c>
      <c r="M45" s="35">
        <f>IF(ISERROR(I45/$H45*100),"- ",(I45/$H45*100))</f>
        <v>19.134134820434792</v>
      </c>
      <c r="N45" s="35">
        <v>10.877969454164738</v>
      </c>
      <c r="O45" s="35">
        <v>10.877969454164738</v>
      </c>
      <c r="P45" s="42">
        <f>IF(AND(O45&lt;0,O44&lt;0),"NA",IF(AND(O45&gt;0,O44&lt;0),"LP",IF(AND(O45&lt;0,O44&gt;0),"PL",((O45/O44-1)*100))))</f>
        <v>9.0670856662094188</v>
      </c>
      <c r="Q45" s="34">
        <v>21.30753172942585</v>
      </c>
      <c r="R45" s="37">
        <v>17.741345155266252</v>
      </c>
      <c r="S45" s="34">
        <v>0</v>
      </c>
      <c r="T45" s="38">
        <f>IF(O45&lt;0,"- ",IF(ISERROR(($E44-S45)/O45),"- ",(($E44-S45)/O45)))</f>
        <v>38.357342494674107</v>
      </c>
      <c r="U45" s="34">
        <v>-21658.895906748658</v>
      </c>
      <c r="V45" s="34">
        <v>3835.7</v>
      </c>
      <c r="W45" s="34">
        <v>740072.22426699998</v>
      </c>
      <c r="X45" s="38">
        <f>IF(I45&lt;0,"- ",IF(ISERROR((U45+V45+W45)/I45),"- ",(U45+V45+W45)/I45))</f>
        <v>28.973183402616744</v>
      </c>
      <c r="Y45" s="39">
        <f>IF(ISERROR(W45/H45),"- ",(W45/H45))</f>
        <v>5.6805735061688667</v>
      </c>
      <c r="Z45" s="34">
        <v>61.686805430015333</v>
      </c>
      <c r="AA45" s="40">
        <f>IF(Z45&lt;0,"- ",IF(ISERROR(($E44/Z45)),"- ",(($E44/Z45))))</f>
        <v>6.7640072636501953</v>
      </c>
      <c r="AB45" s="34">
        <v>9.75</v>
      </c>
      <c r="AC45" s="41">
        <f>IF(ISERROR(AB45/$E44*100),"- ",(AB45/$E44*100))</f>
        <v>2.3367285799880166</v>
      </c>
      <c r="AD45" s="42">
        <v>89.630698459693832</v>
      </c>
      <c r="AE45" s="34">
        <v>1772.3</v>
      </c>
      <c r="AF45" s="43">
        <v>-0.19229633151324615</v>
      </c>
      <c r="AG45" s="44">
        <v>14.643696892998435</v>
      </c>
    </row>
    <row r="46" spans="1:33" s="45" customFormat="1" ht="10.5" x14ac:dyDescent="0.15">
      <c r="A46" s="110"/>
      <c r="B46" s="29">
        <v>27</v>
      </c>
      <c r="C46" s="47"/>
      <c r="D46" s="49" t="s">
        <v>955</v>
      </c>
      <c r="E46" s="50"/>
      <c r="F46" s="51"/>
      <c r="G46" s="33" t="s">
        <v>407</v>
      </c>
      <c r="H46" s="34">
        <v>141411.78891511058</v>
      </c>
      <c r="I46" s="34">
        <v>27598.976682762623</v>
      </c>
      <c r="J46" s="34">
        <v>21090.518319983399</v>
      </c>
      <c r="K46" s="34">
        <v>21090.518319983399</v>
      </c>
      <c r="L46" s="35">
        <f>IF(ISERROR(K46/$H46*100),"- ",(K46/$H46*100))</f>
        <v>14.914257489977745</v>
      </c>
      <c r="M46" s="35">
        <f>IF(ISERROR(I46/$H46*100),"- ",(I46/$H46*100))</f>
        <v>19.516743897024224</v>
      </c>
      <c r="N46" s="35">
        <v>11.900083687853861</v>
      </c>
      <c r="O46" s="35">
        <v>11.900083687853861</v>
      </c>
      <c r="P46" s="42">
        <f>IF(AND(O46&lt;0,O45&lt;0),"NA",IF(AND(O46&gt;0,O45&lt;0),"LP",IF(AND(O46&lt;0,O45&gt;0),"PL",((O46/O45-1)*100))))</f>
        <v>9.3961859149898288</v>
      </c>
      <c r="Q46" s="34">
        <v>23.230278979708864</v>
      </c>
      <c r="R46" s="37">
        <v>19.036525405663944</v>
      </c>
      <c r="S46" s="34">
        <v>0</v>
      </c>
      <c r="T46" s="39">
        <f>IF(O46&lt;0,"- ",IF(ISERROR(($E44-S46)/O46),"- ",(($E44-S46)/O46)))</f>
        <v>35.062778627840856</v>
      </c>
      <c r="U46" s="34">
        <v>-26070.580746033243</v>
      </c>
      <c r="V46" s="34">
        <v>3562.7</v>
      </c>
      <c r="W46" s="34">
        <v>740072.22426699998</v>
      </c>
      <c r="X46" s="39">
        <f>IF(I46&lt;0,"- ",IF(ISERROR((U46+V46+W46)/I46),"- ",(U46+V46+W46)/I46))</f>
        <v>25.999672080926569</v>
      </c>
      <c r="Y46" s="39">
        <f>IF(ISERROR(W46/H46),"- ",(W46/H46))</f>
        <v>5.2334549328929354</v>
      </c>
      <c r="Z46" s="34">
        <v>63.336889117869198</v>
      </c>
      <c r="AA46" s="40">
        <f>IF(Z46&lt;0,"- ",IF(ISERROR(($E44/Z46)),"- ",(($E44/Z46))))</f>
        <v>6.5877880301873164</v>
      </c>
      <c r="AB46" s="34">
        <v>8.4999999999999982</v>
      </c>
      <c r="AC46" s="41">
        <f>IF(ISERROR(AB46/$E44*100),"- ",(AB46/$E44*100))</f>
        <v>2.0371479928100653</v>
      </c>
      <c r="AD46" s="42">
        <v>71.428069104049669</v>
      </c>
      <c r="AE46" s="34">
        <v>1772.3</v>
      </c>
      <c r="AF46" s="43">
        <v>-0.22771264341726102</v>
      </c>
      <c r="AG46" s="44">
        <v>18.755208591056892</v>
      </c>
    </row>
    <row r="47" spans="1:33" s="45" customFormat="1" ht="10.5" x14ac:dyDescent="0.15">
      <c r="A47" s="110"/>
      <c r="B47" s="29">
        <v>28</v>
      </c>
      <c r="D47" s="47" t="s">
        <v>1123</v>
      </c>
      <c r="E47" s="50"/>
      <c r="F47" s="52"/>
      <c r="G47" s="33" t="s">
        <v>458</v>
      </c>
      <c r="H47" s="34">
        <v>152196.34640499495</v>
      </c>
      <c r="I47" s="34">
        <v>29932.184517514615</v>
      </c>
      <c r="J47" s="34">
        <v>22790.463475065404</v>
      </c>
      <c r="K47" s="34">
        <v>22790.463475065404</v>
      </c>
      <c r="L47" s="35">
        <f>IF(ISERROR(K47/$H47*100),"- ",(K47/$H47*100))</f>
        <v>14.974382771594207</v>
      </c>
      <c r="M47" s="35">
        <f>IF(ISERROR(I47/$H47*100),"- ",(I47/$H47*100))</f>
        <v>19.666821986557402</v>
      </c>
      <c r="N47" s="35">
        <v>12.859258294343737</v>
      </c>
      <c r="O47" s="35">
        <v>12.859258294343737</v>
      </c>
      <c r="P47" s="42">
        <f>IF(AND(O47&lt;0,O46&lt;0),"NA",IF(AND(O47&gt;0,O46&lt;0),"LP",IF(AND(O47&lt;0,O46&gt;0),"PL",((O47/O46-1)*100))))</f>
        <v>8.0602341264951249</v>
      </c>
      <c r="Q47" s="34">
        <v>24.554566449478177</v>
      </c>
      <c r="R47" s="37">
        <v>19.702687742777272</v>
      </c>
      <c r="S47" s="34">
        <v>0</v>
      </c>
      <c r="T47" s="39">
        <f>IF(O47&lt;0,"- ",IF(ISERROR(($E44-S47)/O47),"- ",(($E44-S47)/O47)))</f>
        <v>32.447439070691289</v>
      </c>
      <c r="U47" s="34">
        <v>-34939.398643407709</v>
      </c>
      <c r="V47" s="34">
        <v>3276.0499999999997</v>
      </c>
      <c r="W47" s="34">
        <v>740072.22426699998</v>
      </c>
      <c r="X47" s="39">
        <f>IF(I47&lt;0,"- ",IF(ISERROR((U47+V47+W47)/I47),"- ",(U47+V47+W47)/I47))</f>
        <v>23.667129113448823</v>
      </c>
      <c r="Y47" s="39">
        <f>IF(ISERROR(W47/H47),"- ",(W47/H47))</f>
        <v>4.8626149165083472</v>
      </c>
      <c r="Z47" s="34">
        <v>67.196147412212952</v>
      </c>
      <c r="AA47" s="40">
        <f>IF(Z47&lt;0,"- ",IF(ISERROR(($E44/Z47)),"- ",(($E44/Z47))))</f>
        <v>6.2094333688565673</v>
      </c>
      <c r="AB47" s="34">
        <v>9.5</v>
      </c>
      <c r="AC47" s="41">
        <f>IF(ISERROR(AB47/$E44*100),"- ",(AB47/$E44*100))</f>
        <v>2.2768124625524266</v>
      </c>
      <c r="AD47" s="42">
        <v>73.876733654060459</v>
      </c>
      <c r="AE47" s="34">
        <v>1772.3</v>
      </c>
      <c r="AF47" s="43">
        <v>-0.29338348437672718</v>
      </c>
      <c r="AG47" s="44">
        <v>24.925939309518451</v>
      </c>
    </row>
    <row r="48" spans="1:33" s="45" customFormat="1" ht="10.5" x14ac:dyDescent="0.15">
      <c r="A48" s="110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109">
        <f>+A44+1</f>
        <v>9</v>
      </c>
      <c r="B49" s="29">
        <v>25</v>
      </c>
      <c r="C49" s="30" t="str">
        <f>VLOOKUP($A49,'All cos summary'!$A$141:$B$152,2,FALSE)</f>
        <v>CLGT IB Equity</v>
      </c>
      <c r="D49" s="63" t="s">
        <v>631</v>
      </c>
      <c r="E49" s="64">
        <v>1829.5</v>
      </c>
      <c r="F49" s="65">
        <v>5341.0370568668486</v>
      </c>
      <c r="G49" s="33" t="s">
        <v>518</v>
      </c>
      <c r="H49" s="78">
        <v>59992</v>
      </c>
      <c r="I49" s="78">
        <v>19580.600000000002</v>
      </c>
      <c r="J49" s="78">
        <v>14368.100000000002</v>
      </c>
      <c r="K49" s="78">
        <v>13897.850000000002</v>
      </c>
      <c r="L49" s="79">
        <f>IF(ISERROR(K49/$H49*100),"- ",(K49/$H49*100))</f>
        <v>23.166172156287509</v>
      </c>
      <c r="M49" s="79">
        <f>IF(ISERROR(I49/$H49*100),"- ",(I49/$H49*100))</f>
        <v>32.638685158021076</v>
      </c>
      <c r="N49" s="79">
        <v>52.823897058823533</v>
      </c>
      <c r="O49" s="79">
        <v>51.095036764705881</v>
      </c>
      <c r="P49" s="80" t="s">
        <v>50</v>
      </c>
      <c r="Q49" s="78">
        <v>104.96483336511606</v>
      </c>
      <c r="R49" s="81">
        <v>78.544886304230488</v>
      </c>
      <c r="S49" s="78">
        <v>0</v>
      </c>
      <c r="T49" s="82">
        <f>IF(O49&lt;0,"- ",IF(ISERROR(($E49-S49)/O49),"- ",(($E49-S49)/O49)))</f>
        <v>35.805826081012533</v>
      </c>
      <c r="U49" s="78">
        <v>-10951.3</v>
      </c>
      <c r="V49" s="78">
        <v>0</v>
      </c>
      <c r="W49" s="78">
        <v>497597.71740299999</v>
      </c>
      <c r="X49" s="82">
        <f>IF(I49&lt;0,"- ",IF(ISERROR((U49+V49+(W49-(W49*S49/$E$49)))/I49),"- ",(U49+V49+(W49-(W49*S49/$E$49)))/I49))</f>
        <v>24.853498738700548</v>
      </c>
      <c r="Y49" s="70">
        <f>IF(ISERROR(W49/H49),"- ",(W49/H49))</f>
        <v>8.2944012102113618</v>
      </c>
      <c r="Z49" s="78">
        <v>61.193750000000001</v>
      </c>
      <c r="AA49" s="71">
        <f>IF(Z49&lt;0,"- ",IF(ISERROR((($E49-S49)/Z49)),"- ",((($E49-S49)/Z49))))</f>
        <v>29.896844040445306</v>
      </c>
      <c r="AB49" s="78">
        <v>51</v>
      </c>
      <c r="AC49" s="72">
        <f>IF(ISERROR(AB49/$E49*100),"- ",(AB49/$E49*100))</f>
        <v>2.7876468980595792</v>
      </c>
      <c r="AD49" s="80">
        <v>96.547212227086376</v>
      </c>
      <c r="AE49" s="78">
        <v>272</v>
      </c>
      <c r="AF49" s="74">
        <v>-0.61892207311456038</v>
      </c>
      <c r="AG49" s="75">
        <v>415.58333333333331</v>
      </c>
    </row>
    <row r="50" spans="1:33" s="45" customFormat="1" ht="10.5" x14ac:dyDescent="0.15">
      <c r="A50" s="110"/>
      <c r="B50" s="29">
        <v>26</v>
      </c>
      <c r="C50" s="47"/>
      <c r="D50" s="47" t="s">
        <v>958</v>
      </c>
      <c r="E50" s="48"/>
      <c r="F50" s="32"/>
      <c r="G50" s="33" t="s">
        <v>311</v>
      </c>
      <c r="H50" s="34">
        <v>59209.102327623965</v>
      </c>
      <c r="I50" s="34">
        <v>18695.806757771796</v>
      </c>
      <c r="J50" s="34">
        <v>13367.89352977248</v>
      </c>
      <c r="K50" s="34">
        <v>13288.443529772479</v>
      </c>
      <c r="L50" s="35">
        <f>IF(ISERROR(K50/$H50*100),"- ",(K50/$H50*100))</f>
        <v>22.443244378614345</v>
      </c>
      <c r="M50" s="35">
        <f>IF(ISERROR(I50/$H50*100),"- ",(I50/$H50*100))</f>
        <v>31.57589968907412</v>
      </c>
      <c r="N50" s="35">
        <v>49.14666738886941</v>
      </c>
      <c r="O50" s="35">
        <v>48.854571800634119</v>
      </c>
      <c r="P50" s="42">
        <f>IF(AND(O50&lt;0,O49&lt;0),"NA",IF(AND(O50&gt;0,O49&lt;0),"LP",IF(AND(O50&lt;0,O49&gt;0),"PL",((O50/O49-1)*100))))</f>
        <v>-4.3848974498035265</v>
      </c>
      <c r="Q50" s="34">
        <v>106.83214445888073</v>
      </c>
      <c r="R50" s="37">
        <v>79.740325236129863</v>
      </c>
      <c r="S50" s="34">
        <v>0</v>
      </c>
      <c r="T50" s="38">
        <f>IF(O50&lt;0,"- ",IF(ISERROR(($E49-S50)/O50),"- ",(($E49-S50)/O50)))</f>
        <v>37.447877088470428</v>
      </c>
      <c r="U50" s="34">
        <v>-10854.395773283804</v>
      </c>
      <c r="V50" s="34">
        <v>0</v>
      </c>
      <c r="W50" s="34">
        <v>497597.71740299999</v>
      </c>
      <c r="X50" s="38">
        <f>IF(I50&lt;0,"- ",IF(ISERROR((U50+V50+(W50-(W50*S50/$E$49)))/I50),"- ",(U50+V50+(W50-(W50*S50/$E$49)))/I50))</f>
        <v>26.034892633203878</v>
      </c>
      <c r="Y50" s="39">
        <f>IF(ISERROR(W50/H50),"- ",(W50/H50))</f>
        <v>8.4040746750326285</v>
      </c>
      <c r="Z50" s="34">
        <v>61.340417388869398</v>
      </c>
      <c r="AA50" s="40">
        <f>IF(Z50&lt;0,"- ",IF(ISERROR((($E49-S50)/Z50)),"- ",((($E49-S50)/Z50))))</f>
        <v>29.825359491798537</v>
      </c>
      <c r="AB50" s="34">
        <v>49</v>
      </c>
      <c r="AC50" s="41">
        <f>IF(ISERROR(AB50/$E49*100),"- ",(AB50/$E49*100))</f>
        <v>2.6783274118611642</v>
      </c>
      <c r="AD50" s="42">
        <v>99.701572056333106</v>
      </c>
      <c r="AE50" s="34">
        <v>272</v>
      </c>
      <c r="AF50" s="43">
        <v>-0.65134268529200967</v>
      </c>
      <c r="AG50" s="44">
        <v>417.64560292958595</v>
      </c>
    </row>
    <row r="51" spans="1:33" s="45" customFormat="1" ht="10.5" x14ac:dyDescent="0.15">
      <c r="A51" s="110"/>
      <c r="B51" s="29">
        <v>27</v>
      </c>
      <c r="C51" s="47"/>
      <c r="D51" s="49" t="s">
        <v>913</v>
      </c>
      <c r="E51" s="50"/>
      <c r="F51" s="51"/>
      <c r="G51" s="33" t="s">
        <v>407</v>
      </c>
      <c r="H51" s="34">
        <v>63564.640988519925</v>
      </c>
      <c r="I51" s="34">
        <v>19841.27873520452</v>
      </c>
      <c r="J51" s="34">
        <v>14167.658201193037</v>
      </c>
      <c r="K51" s="34">
        <v>14167.658201193037</v>
      </c>
      <c r="L51" s="35">
        <f>IF(ISERROR(K51/$H51*100),"- ",(K51/$H51*100))</f>
        <v>22.288583685624502</v>
      </c>
      <c r="M51" s="35">
        <f>IF(ISERROR(I51/$H51*100),"- ",(I51/$H51*100))</f>
        <v>31.214333042151448</v>
      </c>
      <c r="N51" s="35">
        <v>52.086978680856753</v>
      </c>
      <c r="O51" s="35">
        <v>52.086978680856753</v>
      </c>
      <c r="P51" s="42">
        <f>IF(AND(O51&lt;0,O50&lt;0),"NA",IF(AND(O51&gt;0,O50&lt;0),"LP",IF(AND(O51&lt;0,O50&gt;0),"PL",((O51/O50-1)*100))))</f>
        <v>6.6163856545779387</v>
      </c>
      <c r="Q51" s="34">
        <v>113.50178390831798</v>
      </c>
      <c r="R51" s="37">
        <v>84.854453644600454</v>
      </c>
      <c r="S51" s="34">
        <v>0</v>
      </c>
      <c r="T51" s="39">
        <f>IF(O51&lt;0,"- ",IF(ISERROR(($E49-S51)/O51),"- ",(($E49-S51)/O51)))</f>
        <v>35.123941651704712</v>
      </c>
      <c r="U51" s="34">
        <v>-12020.192461912417</v>
      </c>
      <c r="V51" s="34">
        <v>0</v>
      </c>
      <c r="W51" s="34">
        <v>497597.71740299999</v>
      </c>
      <c r="X51" s="39">
        <f>IF(I51&lt;0,"- ",IF(ISERROR((U51+V51+(W51-(W51*S51/$E$49)))/I51),"- ",(U51+V51+(W51-(W51*S51/$E$49)))/I51))</f>
        <v>24.473096286859978</v>
      </c>
      <c r="Y51" s="39">
        <f>IF(ISERROR(W51/H51),"- ",(W51/H51))</f>
        <v>7.82821565047254</v>
      </c>
      <c r="Z51" s="34">
        <v>61.42739606972615</v>
      </c>
      <c r="AA51" s="40">
        <f>IF(Z51&lt;0,"- ",IF(ISERROR((($E49-S51)/Z51)),"- ",((($E49-S51)/Z51))))</f>
        <v>29.783128002419915</v>
      </c>
      <c r="AB51" s="34">
        <v>52</v>
      </c>
      <c r="AC51" s="41">
        <f>IF(ISERROR(AB51/$E49*100),"- ",(AB51/$E49*100))</f>
        <v>2.8423066411587863</v>
      </c>
      <c r="AD51" s="42">
        <v>99.833012620314037</v>
      </c>
      <c r="AE51" s="34">
        <v>272</v>
      </c>
      <c r="AF51" s="43">
        <v>-0.71992622180328503</v>
      </c>
      <c r="AG51" s="44">
        <v>468.46857309840004</v>
      </c>
    </row>
    <row r="52" spans="1:33" s="45" customFormat="1" ht="10.5" x14ac:dyDescent="0.15">
      <c r="A52" s="110"/>
      <c r="B52" s="29">
        <v>28</v>
      </c>
      <c r="D52" s="47" t="s">
        <v>1122</v>
      </c>
      <c r="E52" s="50"/>
      <c r="F52" s="52"/>
      <c r="G52" s="33" t="s">
        <v>458</v>
      </c>
      <c r="H52" s="34">
        <v>68417.599943584806</v>
      </c>
      <c r="I52" s="34">
        <v>21518.067247854968</v>
      </c>
      <c r="J52" s="34">
        <v>15459.37581302865</v>
      </c>
      <c r="K52" s="34">
        <v>15459.37581302865</v>
      </c>
      <c r="L52" s="35">
        <f>IF(ISERROR(K52/$H52*100),"- ",(K52/$H52*100))</f>
        <v>22.59561257012232</v>
      </c>
      <c r="M52" s="35">
        <f>IF(ISERROR(I52/$H52*100),"- ",(I52/$H52*100))</f>
        <v>31.451069996021712</v>
      </c>
      <c r="N52" s="35">
        <v>56.835940489075917</v>
      </c>
      <c r="O52" s="35">
        <v>56.835940489075917</v>
      </c>
      <c r="P52" s="42">
        <f>IF(AND(O52&lt;0,O51&lt;0),"NA",IF(AND(O52&gt;0,O51&lt;0),"LP",IF(AND(O52&lt;0,O51&gt;0),"PL",((O52/O51-1)*100))))</f>
        <v>9.1173685410256269</v>
      </c>
      <c r="Q52" s="34">
        <v>123.4601710953299</v>
      </c>
      <c r="R52" s="37">
        <v>92.649117453978505</v>
      </c>
      <c r="S52" s="34">
        <v>0</v>
      </c>
      <c r="T52" s="39">
        <f>IF(O52&lt;0,"- ",IF(ISERROR(($E49-S52)/O52),"- ",(($E49-S52)/O52)))</f>
        <v>32.189139200602071</v>
      </c>
      <c r="U52" s="34">
        <v>-12825.619067149215</v>
      </c>
      <c r="V52" s="34">
        <v>0</v>
      </c>
      <c r="W52" s="34">
        <v>497597.71740299999</v>
      </c>
      <c r="X52" s="39">
        <f>IF(I52&lt;0,"- ",IF(ISERROR((U52+V52+(W52-(W52*S52/$E$49)))/I52),"- ",(U52+V52+(W52-(W52*S52/$E$49)))/I52))</f>
        <v>22.528607832293829</v>
      </c>
      <c r="Y52" s="39">
        <f>IF(ISERROR(W52/H52),"- ",(W52/H52))</f>
        <v>7.2729490337764675</v>
      </c>
      <c r="Z52" s="34">
        <v>61.26333655880206</v>
      </c>
      <c r="AA52" s="40">
        <f>IF(Z52&lt;0,"- ",IF(ISERROR((($E49-S52)/Z52)),"- ",((($E49-S52)/Z52))))</f>
        <v>29.862885418328478</v>
      </c>
      <c r="AB52" s="34">
        <v>57</v>
      </c>
      <c r="AC52" s="41">
        <f>IF(ISERROR(AB52/$E49*100),"- ",(AB52/$E49*100))</f>
        <v>3.1156053566548239</v>
      </c>
      <c r="AD52" s="42">
        <v>100.28865451950357</v>
      </c>
      <c r="AE52" s="34">
        <v>272</v>
      </c>
      <c r="AF52" s="43">
        <v>-0.76864829585865224</v>
      </c>
      <c r="AG52" s="44">
        <v>538.94279741367995</v>
      </c>
    </row>
    <row r="53" spans="1:33" s="45" customFormat="1" ht="10.5" x14ac:dyDescent="0.15">
      <c r="A53" s="110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109">
        <f>+A49+1</f>
        <v>10</v>
      </c>
      <c r="B54" s="29">
        <v>25</v>
      </c>
      <c r="C54" s="30" t="str">
        <f>VLOOKUP($A54,'All cos summary'!$A$141:$B$152,2,FALSE)</f>
        <v>HMN IB Equity</v>
      </c>
      <c r="D54" s="63" t="s">
        <v>633</v>
      </c>
      <c r="E54" s="64">
        <v>398.3</v>
      </c>
      <c r="F54" s="65">
        <v>1866.1294477539848</v>
      </c>
      <c r="G54" s="33" t="s">
        <v>518</v>
      </c>
      <c r="H54" s="78">
        <v>38091.9</v>
      </c>
      <c r="I54" s="78">
        <v>10251.100000000002</v>
      </c>
      <c r="J54" s="78">
        <v>8027.4000000000033</v>
      </c>
      <c r="K54" s="78">
        <v>8767.8000000000029</v>
      </c>
      <c r="L54" s="79">
        <f>IF(ISERROR(K54/$H54*100),"- ",(K54/$H54*100))</f>
        <v>23.01749190772842</v>
      </c>
      <c r="M54" s="79">
        <f>IF(ISERROR(I54/$H54*100),"- ",(I54/$H54*100))</f>
        <v>26.911495619803688</v>
      </c>
      <c r="N54" s="79">
        <v>18.390378006872862</v>
      </c>
      <c r="O54" s="79">
        <v>20.086597938144337</v>
      </c>
      <c r="P54" s="80" t="s">
        <v>50</v>
      </c>
      <c r="Q54" s="78">
        <v>37.296938131488417</v>
      </c>
      <c r="R54" s="81">
        <v>34.106796229806015</v>
      </c>
      <c r="S54" s="78">
        <v>0</v>
      </c>
      <c r="T54" s="82">
        <f>IF(O54&lt;0,"- ",IF(ISERROR(($E54-S54)/O54),"- ",(($E54-S54)/O54)))</f>
        <v>19.829141859987676</v>
      </c>
      <c r="U54" s="78">
        <v>-2108.3000000000002</v>
      </c>
      <c r="V54" s="78">
        <v>-14.3</v>
      </c>
      <c r="W54" s="78">
        <v>173857.95</v>
      </c>
      <c r="X54" s="82">
        <f>IF(I54&lt;0,"- ",IF(ISERROR((U54+V54+(W54-(W54*S54/$E$49)))/I54),"- ",(U54+V54+(W54-(W54*S54/$E$49)))/I54))</f>
        <v>16.752870423661847</v>
      </c>
      <c r="Y54" s="70">
        <f>IF(ISERROR(W54/H54),"- ",(W54/H54))</f>
        <v>4.5641711229946527</v>
      </c>
      <c r="Z54" s="78">
        <v>61.736311569301257</v>
      </c>
      <c r="AA54" s="71">
        <f>IF(Z54&lt;0,"- ",IF(ISERROR((($E54-S54)/Z54)),"- ",((($E54-S54)/Z54))))</f>
        <v>6.4516325947476432</v>
      </c>
      <c r="AB54" s="78">
        <v>9</v>
      </c>
      <c r="AC54" s="72">
        <f>IF(ISERROR(AB54/$E54*100),"- ",(AB54/$E54*100))</f>
        <v>2.2596033140848606</v>
      </c>
      <c r="AD54" s="80">
        <v>48.938635174527221</v>
      </c>
      <c r="AE54" s="78">
        <v>436.5</v>
      </c>
      <c r="AF54" s="74">
        <v>-8.1858720615328479E-2</v>
      </c>
      <c r="AG54" s="75">
        <v>100.58351177730194</v>
      </c>
    </row>
    <row r="55" spans="1:33" s="45" customFormat="1" ht="10.5" x14ac:dyDescent="0.15">
      <c r="A55" s="110"/>
      <c r="B55" s="29">
        <v>26</v>
      </c>
      <c r="C55" s="47"/>
      <c r="D55" s="47" t="s">
        <v>959</v>
      </c>
      <c r="E55" s="48"/>
      <c r="F55" s="32"/>
      <c r="G55" s="33" t="s">
        <v>311</v>
      </c>
      <c r="H55" s="34">
        <v>39142.687204097638</v>
      </c>
      <c r="I55" s="34">
        <v>10226.494953657995</v>
      </c>
      <c r="J55" s="34">
        <v>8208.9169968485712</v>
      </c>
      <c r="K55" s="34">
        <v>9002.1169968485719</v>
      </c>
      <c r="L55" s="35">
        <f>IF(ISERROR(K55/$H55*100),"- ",(K55/$H55*100))</f>
        <v>22.998208962787277</v>
      </c>
      <c r="M55" s="35">
        <f>IF(ISERROR(I55/$H55*100),"- ",(I55/$H55*100))</f>
        <v>26.126195425303962</v>
      </c>
      <c r="N55" s="35">
        <v>18.8062245059532</v>
      </c>
      <c r="O55" s="35">
        <v>20.623406636537393</v>
      </c>
      <c r="P55" s="42">
        <f>IF(AND(O55&lt;0,O54&lt;0),"NA",IF(AND(O55&gt;0,O54&lt;0),"LP",IF(AND(O55&lt;0,O54&gt;0),"PL",((O55*12/9)/O54-1)*100)))</f>
        <v>36.896629285165702</v>
      </c>
      <c r="Q55" s="34">
        <v>33.48494699371988</v>
      </c>
      <c r="R55" s="37">
        <v>30.704286002144617</v>
      </c>
      <c r="S55" s="34">
        <v>0</v>
      </c>
      <c r="T55" s="38">
        <f>IF(O55&lt;0,"- ",IF(ISERROR(($E54-S55)/O55),"- ",(($E54-S55)/O55)))</f>
        <v>19.313007158301048</v>
      </c>
      <c r="U55" s="34">
        <v>-5026.9272514539025</v>
      </c>
      <c r="V55" s="34">
        <v>-14.3</v>
      </c>
      <c r="W55" s="34">
        <v>173857.95</v>
      </c>
      <c r="X55" s="38">
        <f>IF(I55&lt;0,"- ",IF(ISERROR((U55+V55+(W55-(W55*S55/$E$49)))/I55),"- ",(U55+V55+(W55-(W55*S55/$E$49)))/I55))</f>
        <v>16.507779401794036</v>
      </c>
      <c r="Y55" s="39">
        <f>IF(ISERROR(W55/H55),"- ",(W55/H55))</f>
        <v>4.4416457432641403</v>
      </c>
      <c r="Z55" s="34">
        <v>72.599374563226959</v>
      </c>
      <c r="AA55" s="40">
        <f>IF(Z55&lt;0,"- ",IF(ISERROR((($E54-S55)/Z55)),"- ",((($E54-S55)/Z55))))</f>
        <v>5.4862731586360933</v>
      </c>
      <c r="AB55" s="34">
        <v>10</v>
      </c>
      <c r="AC55" s="41">
        <f>IF(ISERROR(AB55/$E54*100),"- ",(AB55/$E54*100))</f>
        <v>2.5106703489831785</v>
      </c>
      <c r="AD55" s="42">
        <v>53.173883980989665</v>
      </c>
      <c r="AE55" s="34">
        <v>436.5</v>
      </c>
      <c r="AF55" s="43">
        <v>-0.17154135074761573</v>
      </c>
      <c r="AG55" s="44">
        <v>85.563456134477008</v>
      </c>
    </row>
    <row r="56" spans="1:33" s="45" customFormat="1" ht="10.5" x14ac:dyDescent="0.15">
      <c r="A56" s="110"/>
      <c r="B56" s="29">
        <v>27</v>
      </c>
      <c r="C56" s="47"/>
      <c r="D56" s="49" t="s">
        <v>938</v>
      </c>
      <c r="E56" s="50"/>
      <c r="F56" s="51"/>
      <c r="G56" s="33" t="s">
        <v>407</v>
      </c>
      <c r="H56" s="34">
        <v>42384.641677843247</v>
      </c>
      <c r="I56" s="34">
        <v>11235.148668273858</v>
      </c>
      <c r="J56" s="34">
        <v>8390.5893109492736</v>
      </c>
      <c r="K56" s="34">
        <v>9022.5893109492736</v>
      </c>
      <c r="L56" s="35">
        <f>IF(ISERROR(K56/$H56*100),"- ",(K56/$H56*100))</f>
        <v>21.287402591552095</v>
      </c>
      <c r="M56" s="35">
        <f>IF(ISERROR(I56/$H56*100),"- ",(I56/$H56*100))</f>
        <v>26.50759384418031</v>
      </c>
      <c r="N56" s="35">
        <v>19.222426829207958</v>
      </c>
      <c r="O56" s="35">
        <v>20.670307699769239</v>
      </c>
      <c r="P56" s="42">
        <f>IF(AND(O56&lt;0,O55&lt;0),"NA",IF(AND(O56&gt;0,O55&lt;0),"LP",IF(AND(O56&lt;O55,8&gt;0),"PL",((O56/(O55*12/9)-1)*100))))</f>
        <v>-24.829437502524108</v>
      </c>
      <c r="Q56" s="34">
        <v>32.855318550653301</v>
      </c>
      <c r="R56" s="37">
        <v>26.735640440632448</v>
      </c>
      <c r="S56" s="34">
        <v>0</v>
      </c>
      <c r="T56" s="39">
        <f>IF(O56&lt;0,"- ",IF(ISERROR(($E54-S56)/O56),"- ",(($E54-S56)/O56)))</f>
        <v>19.269185818866479</v>
      </c>
      <c r="U56" s="34">
        <v>-9527.306087032237</v>
      </c>
      <c r="V56" s="34">
        <v>-14.3</v>
      </c>
      <c r="W56" s="34">
        <v>173857.95</v>
      </c>
      <c r="X56" s="39">
        <f>IF(I56&lt;0,"- ",IF(ISERROR((U56+V56+(W56-(W56*S56/$E$49)))/I56),"- ",(U56+V56+(W56-(W56*S56/$E$49)))/I56))</f>
        <v>14.625204237570001</v>
      </c>
      <c r="Y56" s="39">
        <f>IF(ISERROR(W56/H56),"- ",(W56/H56))</f>
        <v>4.1019091613763718</v>
      </c>
      <c r="Z56" s="34">
        <v>82.027986959445201</v>
      </c>
      <c r="AA56" s="40">
        <f>IF(Z56&lt;0,"- ",IF(ISERROR((($E54-S56)/Z56)),"- ",((($E54-S56)/Z56))))</f>
        <v>4.855659815191129</v>
      </c>
      <c r="AB56" s="34">
        <v>10</v>
      </c>
      <c r="AC56" s="41">
        <f>IF(ISERROR(AB56/$E54*100),"- ",(AB56/$E54*100))</f>
        <v>2.5106703489831785</v>
      </c>
      <c r="AD56" s="42">
        <v>52.022567643775709</v>
      </c>
      <c r="AE56" s="34">
        <v>436.5</v>
      </c>
      <c r="AF56" s="43">
        <v>-0.28243179463872986</v>
      </c>
      <c r="AG56" s="44">
        <v>99.77126765314425</v>
      </c>
    </row>
    <row r="57" spans="1:33" s="45" customFormat="1" ht="10.5" x14ac:dyDescent="0.15">
      <c r="A57" s="110"/>
      <c r="B57" s="29">
        <v>28</v>
      </c>
      <c r="D57" s="47" t="s">
        <v>1121</v>
      </c>
      <c r="E57" s="50"/>
      <c r="F57" s="52"/>
      <c r="G57" s="33" t="s">
        <v>458</v>
      </c>
      <c r="H57" s="34">
        <v>45546.449893125035</v>
      </c>
      <c r="I57" s="34">
        <v>12204.428586359958</v>
      </c>
      <c r="J57" s="34">
        <v>9131.0911930204638</v>
      </c>
      <c r="K57" s="34">
        <v>9763.0911930204638</v>
      </c>
      <c r="L57" s="35">
        <f>IF(ISERROR(K57/$H57*100),"- ",(K57/$H57*100))</f>
        <v>21.435460317828511</v>
      </c>
      <c r="M57" s="35">
        <f>IF(ISERROR(I57/$H57*100),"- ",(I57/$H57*100))</f>
        <v>26.795565000121215</v>
      </c>
      <c r="N57" s="35">
        <v>20.918880167286286</v>
      </c>
      <c r="O57" s="35">
        <v>22.366761037847567</v>
      </c>
      <c r="P57" s="42">
        <f>IF(AND(O57&lt;0,O56&lt;0),"NA",IF(AND(O57&gt;0,O56&lt;0),"LP",IF(AND(O57&lt;O56,8&gt;0),"PL",((O57/O56-1)*100))))</f>
        <v>8.2071992479205704</v>
      </c>
      <c r="Q57" s="34">
        <v>31.781887602644854</v>
      </c>
      <c r="R57" s="37">
        <v>25.53559572671557</v>
      </c>
      <c r="S57" s="34">
        <v>0</v>
      </c>
      <c r="T57" s="39">
        <f>IF(O57&lt;0,"- ",IF(ISERROR(($E54-S57)/O57),"- ",(($E54-S57)/O57)))</f>
        <v>17.80767449189549</v>
      </c>
      <c r="U57" s="34">
        <v>-12589.112121752434</v>
      </c>
      <c r="V57" s="34">
        <v>-14.3</v>
      </c>
      <c r="W57" s="34">
        <v>173857.95</v>
      </c>
      <c r="X57" s="39">
        <f>IF(I57&lt;0,"- ",IF(ISERROR((U57+V57+(W57-(W57*S57/$E$49)))/I57),"- ",(U57+V57+(W57-(W57*S57/$E$49)))/I57))</f>
        <v>13.212788844409364</v>
      </c>
      <c r="Y57" s="39">
        <f>IF(ISERROR(W57/H57),"- ",(W57/H57))</f>
        <v>3.8171569992383279</v>
      </c>
      <c r="Z57" s="34">
        <v>93.153052693741827</v>
      </c>
      <c r="AA57" s="40">
        <f>IF(Z57&lt;0,"- ",IF(ISERROR((($E54-S57)/Z57)),"- ",((($E54-S57)/Z57))))</f>
        <v>4.2757589631494541</v>
      </c>
      <c r="AB57" s="34">
        <v>10</v>
      </c>
      <c r="AC57" s="41">
        <f>IF(ISERROR(AB57/$E54*100),"- ",(AB57/$E54*100))</f>
        <v>2.5106703489831785</v>
      </c>
      <c r="AD57" s="42">
        <v>47.803706125906146</v>
      </c>
      <c r="AE57" s="34">
        <v>436.5</v>
      </c>
      <c r="AF57" s="43">
        <v>-0.32939440252911162</v>
      </c>
      <c r="AG57" s="44">
        <v>114.16265940163223</v>
      </c>
    </row>
    <row r="58" spans="1:33" s="45" customFormat="1" ht="10.5" x14ac:dyDescent="0.15">
      <c r="A58" s="110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109">
        <f>+A54+1</f>
        <v>11</v>
      </c>
      <c r="B59" s="29">
        <v>25</v>
      </c>
      <c r="C59" s="30" t="str">
        <f>VLOOKUP($A59,'All cos summary'!$A$141:$B$152,2,FALSE)</f>
        <v>BIKAJI IB Equity</v>
      </c>
      <c r="D59" s="63" t="s">
        <v>629</v>
      </c>
      <c r="E59" s="64">
        <v>625</v>
      </c>
      <c r="F59" s="65">
        <v>1682.0721300917726</v>
      </c>
      <c r="G59" s="33" t="s">
        <v>518</v>
      </c>
      <c r="H59" s="78">
        <v>26218.542000000001</v>
      </c>
      <c r="I59" s="78">
        <v>3282.3600000000033</v>
      </c>
      <c r="J59" s="78">
        <v>2016.1450000000034</v>
      </c>
      <c r="K59" s="78">
        <v>2016.1450000000034</v>
      </c>
      <c r="L59" s="79">
        <f>IF(ISERROR(K59/$H59*100),"- ",(K59/$H59*100))</f>
        <v>7.6897677986823343</v>
      </c>
      <c r="M59" s="79">
        <f>IF(ISERROR(I59/$H59*100),"- ",(I59/$H59*100))</f>
        <v>12.519231618600312</v>
      </c>
      <c r="N59" s="79">
        <v>8.0454960832904483</v>
      </c>
      <c r="O59" s="79">
        <v>8.0454960832904483</v>
      </c>
      <c r="P59" s="80" t="s">
        <v>50</v>
      </c>
      <c r="Q59" s="78">
        <v>17.319544652996797</v>
      </c>
      <c r="R59" s="81">
        <v>15.499610461915164</v>
      </c>
      <c r="S59" s="78">
        <v>0</v>
      </c>
      <c r="T59" s="82">
        <f>IF(O59&lt;0,"- ",IF(ISERROR(($E59-S59)/O59),"- ",(($E59-S59)/O59)))</f>
        <v>77.683214748939065</v>
      </c>
      <c r="U59" s="78">
        <v>-655.38599999999974</v>
      </c>
      <c r="V59" s="78">
        <v>974.08900000000006</v>
      </c>
      <c r="W59" s="78">
        <v>156710.25</v>
      </c>
      <c r="X59" s="82">
        <f>IF(I59&lt;0,"- ",IF(ISERROR((U59+V59+W59)/I59),"- ",(U59+V59+W59)/I59))</f>
        <v>47.840259142811831</v>
      </c>
      <c r="Y59" s="70">
        <f>IF(ISERROR(W59/H59),"- ",(W59/H59))</f>
        <v>5.9770772150487996</v>
      </c>
      <c r="Z59" s="78">
        <v>55.196637575670515</v>
      </c>
      <c r="AA59" s="71">
        <f>IF(Z59&lt;0,"- ",IF(ISERROR(($E59/Z59)),"- ",(($E59/Z59))))</f>
        <v>11.323153500848148</v>
      </c>
      <c r="AB59" s="78">
        <v>1</v>
      </c>
      <c r="AC59" s="72">
        <f>IF(ISERROR(AB59/$E59*100),"- ",(AB59/$E59*100))</f>
        <v>0.16</v>
      </c>
      <c r="AD59" s="80">
        <v>12.429314359830249</v>
      </c>
      <c r="AE59" s="78">
        <v>250.59299999999999</v>
      </c>
      <c r="AF59" s="74">
        <v>-4.860600899245205E-2</v>
      </c>
      <c r="AG59" s="75">
        <v>16.349820405144886</v>
      </c>
    </row>
    <row r="60" spans="1:33" s="45" customFormat="1" ht="10.5" x14ac:dyDescent="0.15">
      <c r="A60" s="110"/>
      <c r="B60" s="29">
        <v>26</v>
      </c>
      <c r="C60" s="47"/>
      <c r="D60" s="47" t="s">
        <v>960</v>
      </c>
      <c r="E60" s="48"/>
      <c r="F60" s="32"/>
      <c r="G60" s="33" t="s">
        <v>311</v>
      </c>
      <c r="H60" s="34">
        <v>29787.439109647592</v>
      </c>
      <c r="I60" s="34">
        <v>4261.8005026119354</v>
      </c>
      <c r="J60" s="34">
        <v>2740.8050096713368</v>
      </c>
      <c r="K60" s="34">
        <v>2740.8050096713368</v>
      </c>
      <c r="L60" s="35">
        <f>IF(ISERROR(K60/$H60*100),"- ",(K60/$H60*100))</f>
        <v>9.2012106162682556</v>
      </c>
      <c r="M60" s="35">
        <f>IF(ISERROR(I60/$H60*100),"- ",(I60/$H60*100))</f>
        <v>14.307374618288748</v>
      </c>
      <c r="N60" s="35">
        <v>10.937276818072878</v>
      </c>
      <c r="O60" s="35">
        <v>10.937276818072878</v>
      </c>
      <c r="P60" s="42">
        <f>IF(AND(O60&lt;0,O59&lt;0),"NA",IF(AND(O60&gt;0,O59&lt;0),"LP",IF(AND(O60&lt;0,O59&gt;0),"PL",((O60/O59-1)*100))))</f>
        <v>35.942851812311716</v>
      </c>
      <c r="Q60" s="34">
        <v>19.655757476892571</v>
      </c>
      <c r="R60" s="37">
        <v>18.357772142832392</v>
      </c>
      <c r="S60" s="34">
        <v>0</v>
      </c>
      <c r="T60" s="38">
        <f>IF(O60&lt;0,"- ",IF(ISERROR(($E59-S60)/O60),"- ",(($E59-S60)/O60)))</f>
        <v>57.144023178351219</v>
      </c>
      <c r="U60" s="34">
        <v>-2528.7865676829188</v>
      </c>
      <c r="V60" s="34">
        <v>914.08900000000006</v>
      </c>
      <c r="W60" s="34">
        <v>156710.25</v>
      </c>
      <c r="X60" s="38">
        <f>IF(I60&lt;0,"- ",IF(ISERROR((U60+V60+W60)/I60),"- ",(U60+V60+W60)/I60))</f>
        <v>36.392025468405542</v>
      </c>
      <c r="Y60" s="39">
        <f>IF(ISERROR(W60/H60),"- ",(W60/H60))</f>
        <v>5.2609507458210629</v>
      </c>
      <c r="Z60" s="34">
        <v>63.960270277586922</v>
      </c>
      <c r="AA60" s="40">
        <f>IF(Z60&lt;0,"- ",IF(ISERROR(($E59/Z60)),"- ",(($E59/Z60))))</f>
        <v>9.771691040195833</v>
      </c>
      <c r="AB60" s="34">
        <v>2</v>
      </c>
      <c r="AC60" s="41">
        <f>IF(ISERROR(AB60/$E59*100),"- ",(AB60/$E59*100))</f>
        <v>0.32</v>
      </c>
      <c r="AD60" s="42">
        <v>18.286087417072387</v>
      </c>
      <c r="AE60" s="34">
        <v>250.59299999999999</v>
      </c>
      <c r="AF60" s="43">
        <v>-0.1593033507341364</v>
      </c>
      <c r="AG60" s="44">
        <v>18.074940937929014</v>
      </c>
    </row>
    <row r="61" spans="1:33" s="45" customFormat="1" ht="10.5" x14ac:dyDescent="0.15">
      <c r="A61" s="110"/>
      <c r="B61" s="29">
        <v>27</v>
      </c>
      <c r="C61" s="47"/>
      <c r="D61" s="49" t="s">
        <v>869</v>
      </c>
      <c r="E61" s="50"/>
      <c r="F61" s="51"/>
      <c r="G61" s="33" t="s">
        <v>407</v>
      </c>
      <c r="H61" s="34">
        <v>34557.921966439462</v>
      </c>
      <c r="I61" s="34">
        <v>5186.5573096405105</v>
      </c>
      <c r="J61" s="34">
        <v>3512.7916196903957</v>
      </c>
      <c r="K61" s="34">
        <v>3512.7916196903957</v>
      </c>
      <c r="L61" s="35">
        <f>IF(ISERROR(K61/$H61*100),"- ",(K61/$H61*100))</f>
        <v>10.164938803617311</v>
      </c>
      <c r="M61" s="35">
        <f>IF(ISERROR(I61/$H61*100),"- ",(I61/$H61*100))</f>
        <v>15.008302046278644</v>
      </c>
      <c r="N61" s="35">
        <v>14.017915982052155</v>
      </c>
      <c r="O61" s="35">
        <v>14.017915982052155</v>
      </c>
      <c r="P61" s="42">
        <f>IF(AND(O61&lt;0,O60&lt;0),"NA",IF(AND(O61&gt;0,O60&lt;0),"LP",IF(AND(O61&lt;0,O60&gt;0),"PL",((O61/O60-1)*100))))</f>
        <v>28.166418526490933</v>
      </c>
      <c r="Q61" s="34">
        <v>22.225870094171761</v>
      </c>
      <c r="R61" s="37">
        <v>20.178597533644421</v>
      </c>
      <c r="S61" s="34">
        <v>0</v>
      </c>
      <c r="T61" s="39">
        <f>IF(O61&lt;0,"- ",IF(ISERROR(($E59-S61)/O61),"- ",(($E59-S61)/O61)))</f>
        <v>44.585800114668899</v>
      </c>
      <c r="U61" s="34">
        <v>-4789.910021193451</v>
      </c>
      <c r="V61" s="34">
        <v>848.08900000000006</v>
      </c>
      <c r="W61" s="34">
        <v>156710.25</v>
      </c>
      <c r="X61" s="39">
        <f>IF(I61&lt;0,"- ",IF(ISERROR((U61+V61+W61)/I61),"- ",(U61+V61+W61)/I61))</f>
        <v>29.454688314124727</v>
      </c>
      <c r="Y61" s="39">
        <f>IF(ISERROR(W61/H61),"- ",(W61/H61))</f>
        <v>4.534712768672474</v>
      </c>
      <c r="Z61" s="34">
        <v>74.978186259639074</v>
      </c>
      <c r="AA61" s="40">
        <f>IF(Z61&lt;0,"- ",IF(ISERROR(($E59/Z61)),"- ",(($E59/Z61))))</f>
        <v>8.335757787414483</v>
      </c>
      <c r="AB61" s="34">
        <v>3</v>
      </c>
      <c r="AC61" s="41">
        <f>IF(ISERROR(AB61/$E59*100),"- ",(AB61/$E59*100))</f>
        <v>0.48</v>
      </c>
      <c r="AD61" s="42">
        <v>21.401184055041071</v>
      </c>
      <c r="AE61" s="34">
        <v>250.59299999999999</v>
      </c>
      <c r="AF61" s="43">
        <v>-0.26189267641438291</v>
      </c>
      <c r="AG61" s="44">
        <v>20.182580100024058</v>
      </c>
    </row>
    <row r="62" spans="1:33" s="45" customFormat="1" ht="10.5" x14ac:dyDescent="0.15">
      <c r="A62" s="110"/>
      <c r="B62" s="29">
        <v>28</v>
      </c>
      <c r="D62" s="47" t="s">
        <v>1121</v>
      </c>
      <c r="E62" s="50"/>
      <c r="F62" s="52"/>
      <c r="G62" s="33" t="s">
        <v>458</v>
      </c>
      <c r="H62" s="34">
        <v>39678.738210552379</v>
      </c>
      <c r="I62" s="34">
        <v>5687.7042671672352</v>
      </c>
      <c r="J62" s="34">
        <v>3971.5110150551391</v>
      </c>
      <c r="K62" s="34">
        <v>3971.5110150551391</v>
      </c>
      <c r="L62" s="35">
        <f>IF(ISERROR(K62/$H62*100),"- ",(K62/$H62*100))</f>
        <v>10.009166607014066</v>
      </c>
      <c r="M62" s="35">
        <f>IF(ISERROR(I62/$H62*100),"- ",(I62/$H62*100))</f>
        <v>14.334387945972074</v>
      </c>
      <c r="N62" s="35">
        <v>15.848451533183844</v>
      </c>
      <c r="O62" s="35">
        <v>15.848451533183844</v>
      </c>
      <c r="P62" s="42">
        <f>IF(AND(O62&lt;0,O61&lt;0),"NA",IF(AND(O62&gt;0,O61&lt;0),"LP",IF(AND(O62&lt;0,O61&gt;0),"PL",((O62/O61-1)*100))))</f>
        <v>13.058542749688451</v>
      </c>
      <c r="Q62" s="34">
        <v>22.058071372268088</v>
      </c>
      <c r="R62" s="37">
        <v>19.589590886419177</v>
      </c>
      <c r="S62" s="34">
        <v>0</v>
      </c>
      <c r="T62" s="39">
        <f>IF(O62&lt;0,"- ",IF(ISERROR(($E59-S62)/O62),"- ",(($E59-S62)/O62)))</f>
        <v>39.43602936169259</v>
      </c>
      <c r="U62" s="34">
        <v>-6938.883599459642</v>
      </c>
      <c r="V62" s="34">
        <v>775.48900000000003</v>
      </c>
      <c r="W62" s="34">
        <v>156710.25</v>
      </c>
      <c r="X62" s="39">
        <f>IF(I62&lt;0,"- ",IF(ISERROR((U62+V62+W62)/I62),"- ",(U62+V62+W62)/I62))</f>
        <v>26.468826143016106</v>
      </c>
      <c r="Y62" s="39">
        <f>IF(ISERROR(W62/H62),"- ",(W62/H62))</f>
        <v>3.9494766483860522</v>
      </c>
      <c r="Z62" s="34">
        <v>86.826637792822936</v>
      </c>
      <c r="AA62" s="40">
        <f>IF(Z62&lt;0,"- ",IF(ISERROR(($E59/Z62)),"- ",(($E59/Z62))))</f>
        <v>7.1982517794978156</v>
      </c>
      <c r="AB62" s="34">
        <v>4</v>
      </c>
      <c r="AC62" s="41">
        <f>IF(ISERROR(AB62/$E59*100),"- ",(AB62/$E59*100))</f>
        <v>0.64</v>
      </c>
      <c r="AD62" s="42">
        <v>25.239058791483256</v>
      </c>
      <c r="AE62" s="34">
        <v>250.59299999999999</v>
      </c>
      <c r="AF62" s="43">
        <v>-0.32908526346311112</v>
      </c>
      <c r="AG62" s="44">
        <v>19.603772615281741</v>
      </c>
    </row>
    <row r="63" spans="1:33" s="45" customFormat="1" ht="10.5" x14ac:dyDescent="0.15">
      <c r="A63" s="110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109">
        <f>+A59+1</f>
        <v>12</v>
      </c>
      <c r="B64" s="29">
        <v>25</v>
      </c>
      <c r="C64" s="30" t="str">
        <f>VLOOKUP($A64,'All cos summary'!$A$141:$B$152,2,FALSE)</f>
        <v>JYL IB Equity</v>
      </c>
      <c r="D64" s="63" t="s">
        <v>1143</v>
      </c>
      <c r="E64" s="64">
        <v>208.05</v>
      </c>
      <c r="F64" s="65">
        <v>820.0394892239575</v>
      </c>
      <c r="G64" s="33" t="s">
        <v>518</v>
      </c>
      <c r="H64" s="78">
        <v>28469.8</v>
      </c>
      <c r="I64" s="78">
        <v>4995.8999999999978</v>
      </c>
      <c r="J64" s="78">
        <v>3703.7999999999975</v>
      </c>
      <c r="K64" s="78">
        <v>3746.7999999999975</v>
      </c>
      <c r="L64" s="79">
        <f>IF(ISERROR(K64/$H64*100),"- ",(K64/$H64*100))</f>
        <v>13.160612297943777</v>
      </c>
      <c r="M64" s="79">
        <f>IF(ISERROR(I64/$H64*100),"- ",(I64/$H64*100))</f>
        <v>17.548068479581865</v>
      </c>
      <c r="N64" s="79">
        <v>10.086601307189536</v>
      </c>
      <c r="O64" s="79">
        <v>10.203703703703697</v>
      </c>
      <c r="P64" s="80" t="s">
        <v>50</v>
      </c>
      <c r="Q64" s="78">
        <v>21.003722754269788</v>
      </c>
      <c r="R64" s="81">
        <v>19.424441783183234</v>
      </c>
      <c r="S64" s="78">
        <v>0</v>
      </c>
      <c r="T64" s="82">
        <f>IF(O64&lt;0,"- ",IF(ISERROR(($E64-S64)/O64),"- ",(($E64-S64)/O64)))</f>
        <v>20.389655172413807</v>
      </c>
      <c r="U64" s="78">
        <v>-5354.8</v>
      </c>
      <c r="V64" s="78">
        <v>0</v>
      </c>
      <c r="W64" s="78">
        <v>76398.979013550008</v>
      </c>
      <c r="X64" s="82">
        <f>IF(I64&lt;0,"- ",IF(ISERROR((U64+V64+W64)/I64),"- ",(U64+V64+W64)/I64))</f>
        <v>14.22049660993015</v>
      </c>
      <c r="Y64" s="70">
        <f>IF(ISERROR(W64/H64),"- ",(W64/H64))</f>
        <v>2.6835095087970413</v>
      </c>
      <c r="Z64" s="78">
        <v>55.814542483660141</v>
      </c>
      <c r="AA64" s="71">
        <f>IF(Z64&lt;0,"- ",IF(ISERROR(($E64/Z64)),"- ",(($E64/Z64))))</f>
        <v>3.7275231640733635</v>
      </c>
      <c r="AB64" s="78">
        <v>3.5000000000000004</v>
      </c>
      <c r="AC64" s="72">
        <f>IF(ISERROR(AB64/$E64*100),"- ",(AB64/$E64*100))</f>
        <v>1.6822879115597216</v>
      </c>
      <c r="AD64" s="80">
        <v>34.699497813056887</v>
      </c>
      <c r="AE64" s="78">
        <v>367.2</v>
      </c>
      <c r="AF64" s="74">
        <v>-0.27747090462520596</v>
      </c>
      <c r="AG64" s="75" t="s">
        <v>50</v>
      </c>
    </row>
    <row r="65" spans="1:33" s="45" customFormat="1" ht="10.5" x14ac:dyDescent="0.15">
      <c r="A65" s="110"/>
      <c r="B65" s="29">
        <v>26</v>
      </c>
      <c r="C65" s="47"/>
      <c r="D65" s="47" t="s">
        <v>961</v>
      </c>
      <c r="E65" s="48"/>
      <c r="F65" s="32"/>
      <c r="G65" s="33" t="s">
        <v>311</v>
      </c>
      <c r="H65" s="34">
        <v>29462.643348508129</v>
      </c>
      <c r="I65" s="34">
        <v>4650.3317251496173</v>
      </c>
      <c r="J65" s="34">
        <v>3484.3980427079473</v>
      </c>
      <c r="K65" s="34">
        <v>3484.3980427079473</v>
      </c>
      <c r="L65" s="35">
        <f>IF(ISERROR(K65/$H65*100),"- ",(K65/$H65*100))</f>
        <v>11.82649500077658</v>
      </c>
      <c r="M65" s="35">
        <f>IF(ISERROR(I65/$H65*100),"- ",(I65/$H65*100))</f>
        <v>15.783823841403869</v>
      </c>
      <c r="N65" s="35">
        <v>9.4891014234965887</v>
      </c>
      <c r="O65" s="35">
        <v>9.4891014234965887</v>
      </c>
      <c r="P65" s="42">
        <f>IF(AND(O65&lt;0,O64&lt;0),"NA",IF(AND(O65&gt;0,O64&lt;0),"LP",IF(AND(O65&lt;0,O64&gt;0),"PL",((O65/O64-1)*100))))</f>
        <v>-7.003361729797442</v>
      </c>
      <c r="Q65" s="34">
        <v>17.180748395173399</v>
      </c>
      <c r="R65" s="37">
        <v>16.135432308004809</v>
      </c>
      <c r="S65" s="34">
        <v>0</v>
      </c>
      <c r="T65" s="38">
        <f>IF(O65&lt;0,"- ",IF(ISERROR(($E64-S65)/O65),"- ",(($E64-S65)/O65)))</f>
        <v>21.925152942810129</v>
      </c>
      <c r="U65" s="34">
        <v>-7563.2465990038618</v>
      </c>
      <c r="V65" s="34">
        <v>0</v>
      </c>
      <c r="W65" s="34">
        <v>76398.979013550008</v>
      </c>
      <c r="X65" s="38">
        <f>IF(I65&lt;0,"- ",IF(ISERROR((U65+V65+W65)/I65),"- ",(U65+V65+W65)/I65))</f>
        <v>14.802327335547544</v>
      </c>
      <c r="Y65" s="39">
        <f>IF(ISERROR(W65/H65),"- ",(W65/H65))</f>
        <v>2.5930795858959663</v>
      </c>
      <c r="Z65" s="34">
        <v>61.803643907156726</v>
      </c>
      <c r="AA65" s="40">
        <f>IF(Z65&lt;0,"- ",IF(ISERROR(($E64/Z65)),"- ",(($E64/Z65))))</f>
        <v>3.3663063671866809</v>
      </c>
      <c r="AB65" s="34">
        <v>4</v>
      </c>
      <c r="AC65" s="41">
        <f>IF(ISERROR(AB65/$E64*100),"- ",(AB65/$E64*100))</f>
        <v>1.9226147560682527</v>
      </c>
      <c r="AD65" s="42">
        <v>42.153622576900027</v>
      </c>
      <c r="AE65" s="34">
        <v>367.2</v>
      </c>
      <c r="AF65" s="43">
        <v>-0.35023625897841526</v>
      </c>
      <c r="AG65" s="44" t="s">
        <v>50</v>
      </c>
    </row>
    <row r="66" spans="1:33" s="45" customFormat="1" ht="10.5" x14ac:dyDescent="0.15">
      <c r="A66" s="110"/>
      <c r="B66" s="29">
        <v>27</v>
      </c>
      <c r="C66" s="47"/>
      <c r="D66" s="49" t="s">
        <v>824</v>
      </c>
      <c r="E66" s="50"/>
      <c r="F66" s="51"/>
      <c r="G66" s="33" t="s">
        <v>407</v>
      </c>
      <c r="H66" s="34">
        <v>31685.075807594327</v>
      </c>
      <c r="I66" s="34">
        <v>5062.9024473107747</v>
      </c>
      <c r="J66" s="34">
        <v>3911.8451820426726</v>
      </c>
      <c r="K66" s="34">
        <v>3911.8451820426726</v>
      </c>
      <c r="L66" s="35">
        <f>IF(ISERROR(K66/$H66*100),"- ",(K66/$H66*100))</f>
        <v>12.346018061617121</v>
      </c>
      <c r="M66" s="35">
        <f>IF(ISERROR(I66/$H66*100),"- ",(I66/$H66*100))</f>
        <v>15.978823841403877</v>
      </c>
      <c r="N66" s="35">
        <v>10.653173153710982</v>
      </c>
      <c r="O66" s="35">
        <v>10.653173153710982</v>
      </c>
      <c r="P66" s="42">
        <f>IF(AND(O66&lt;0,O65&lt;0),"NA",IF(AND(O66&gt;0,O65&lt;0),"LP",IF(AND(O66&lt;0,O65&gt;0),"PL",((O66/O65-1)*100))))</f>
        <v>12.267460091974147</v>
      </c>
      <c r="Q66" s="34">
        <v>17.046177972273906</v>
      </c>
      <c r="R66" s="37">
        <v>16.356725708695379</v>
      </c>
      <c r="S66" s="34">
        <v>0</v>
      </c>
      <c r="T66" s="39">
        <f>IF(O66&lt;0,"- ",IF(ISERROR(($E64-S66)/O66),"- ",(($E64-S66)/O66)))</f>
        <v>19.529392510392714</v>
      </c>
      <c r="U66" s="34">
        <v>-9866.6271456119775</v>
      </c>
      <c r="V66" s="34">
        <v>0</v>
      </c>
      <c r="W66" s="34">
        <v>76398.979013550008</v>
      </c>
      <c r="X66" s="39">
        <f>IF(I66&lt;0,"- ",IF(ISERROR((U66+V66+W66)/I66),"- ",(U66+V66+W66)/I66))</f>
        <v>13.141148295930044</v>
      </c>
      <c r="Y66" s="39">
        <f>IF(ISERROR(W66/H66),"- ",(W66/H66))</f>
        <v>2.4111976085358959</v>
      </c>
      <c r="Z66" s="34">
        <v>68.456817060867706</v>
      </c>
      <c r="AA66" s="40">
        <f>IF(Z66&lt;0,"- ",IF(ISERROR(($E64/Z66)),"- ",(($E64/Z66))))</f>
        <v>3.0391421765200448</v>
      </c>
      <c r="AB66" s="34">
        <v>5</v>
      </c>
      <c r="AC66" s="41">
        <f>IF(ISERROR(AB66/$E64*100),"- ",(AB66/$E64*100))</f>
        <v>2.4032684450853159</v>
      </c>
      <c r="AD66" s="42">
        <v>46.934372771912322</v>
      </c>
      <c r="AE66" s="34">
        <v>367.2</v>
      </c>
      <c r="AF66" s="43">
        <v>-0.41255649541445133</v>
      </c>
      <c r="AG66" s="44" t="s">
        <v>50</v>
      </c>
    </row>
    <row r="67" spans="1:33" s="45" customFormat="1" ht="10.5" x14ac:dyDescent="0.15">
      <c r="A67" s="110"/>
      <c r="B67" s="29">
        <v>28</v>
      </c>
      <c r="D67" s="47" t="s">
        <v>1121</v>
      </c>
      <c r="E67" s="50"/>
      <c r="F67" s="52"/>
      <c r="G67" s="33" t="s">
        <v>458</v>
      </c>
      <c r="H67" s="34">
        <v>33995.168711194681</v>
      </c>
      <c r="I67" s="34">
        <v>5514.5052683508547</v>
      </c>
      <c r="J67" s="34">
        <v>4350.3785205827216</v>
      </c>
      <c r="K67" s="34">
        <v>4350.3785205827216</v>
      </c>
      <c r="L67" s="35">
        <f>IF(ISERROR(K67/$H67*100),"- ",(K67/$H67*100))</f>
        <v>12.797049361752785</v>
      </c>
      <c r="M67" s="35">
        <f>IF(ISERROR(I67/$H67*100),"- ",(I67/$H67*100))</f>
        <v>16.221438155519188</v>
      </c>
      <c r="N67" s="35">
        <v>11.847436058231812</v>
      </c>
      <c r="O67" s="35">
        <v>11.847436058231812</v>
      </c>
      <c r="P67" s="42">
        <f>IF(AND(O67&lt;0,O66&lt;0),"NA",IF(AND(O67&gt;0,O66&lt;0),"LP",IF(AND(O67&lt;0,O66&gt;0),"PL",((O67/O66-1)*100))))</f>
        <v>11.210396069689477</v>
      </c>
      <c r="Q67" s="34">
        <v>16.958816812115117</v>
      </c>
      <c r="R67" s="37">
        <v>16.482120011211109</v>
      </c>
      <c r="S67" s="34">
        <v>0</v>
      </c>
      <c r="T67" s="39">
        <f>IF(O67&lt;0,"- ",IF(ISERROR(($E64-S67)/O67),"- ",(($E64-S67)/O67)))</f>
        <v>17.560761583975218</v>
      </c>
      <c r="U67" s="34">
        <v>-12258.794123952688</v>
      </c>
      <c r="V67" s="34">
        <v>0</v>
      </c>
      <c r="W67" s="34">
        <v>76398.979013550008</v>
      </c>
      <c r="X67" s="39">
        <f>IF(I67&lt;0,"- ",IF(ISERROR((U67+V67+W67)/I67),"- ",(U67+V67+W67)/I67))</f>
        <v>11.63117664565743</v>
      </c>
      <c r="Y67" s="39">
        <f>IF(ISERROR(W67/H67),"- ",(W67/H67))</f>
        <v>2.2473481353364093</v>
      </c>
      <c r="Z67" s="34">
        <v>75.304253119099528</v>
      </c>
      <c r="AA67" s="40">
        <f>IF(Z67&lt;0,"- ",IF(ISERROR(($E64/Z67)),"- ",(($E64/Z67))))</f>
        <v>2.7627921582457335</v>
      </c>
      <c r="AB67" s="34">
        <v>6</v>
      </c>
      <c r="AC67" s="41">
        <f>IF(ISERROR(AB67/$E64*100),"- ",(AB67/$E64*100))</f>
        <v>2.8839221341023791</v>
      </c>
      <c r="AD67" s="42">
        <v>50.643869023720889</v>
      </c>
      <c r="AE67" s="34">
        <v>367.2</v>
      </c>
      <c r="AF67" s="43">
        <v>-0.46444445003524332</v>
      </c>
      <c r="AG67" s="44" t="s">
        <v>50</v>
      </c>
    </row>
    <row r="68" spans="1:33" s="45" customFormat="1" ht="10.5" x14ac:dyDescent="0.15">
      <c r="A68" s="110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x14ac:dyDescent="0.15">
      <c r="A69" s="110"/>
      <c r="B69" s="46"/>
      <c r="D69" s="84" t="s">
        <v>525</v>
      </c>
      <c r="E69" s="85"/>
      <c r="F69" s="86"/>
      <c r="G69" s="87"/>
      <c r="H69" s="88"/>
      <c r="I69" s="88"/>
      <c r="J69" s="88"/>
      <c r="K69" s="88"/>
      <c r="L69" s="88"/>
      <c r="M69" s="88"/>
      <c r="N69" s="89"/>
      <c r="O69" s="89"/>
      <c r="P69" s="90"/>
      <c r="Q69" s="89"/>
      <c r="R69" s="89"/>
      <c r="S69" s="75"/>
      <c r="T69" s="91"/>
      <c r="U69" s="91"/>
      <c r="V69" s="91"/>
      <c r="W69" s="91"/>
      <c r="X69" s="91"/>
      <c r="Y69" s="89"/>
      <c r="Z69" s="89"/>
      <c r="AA69" s="89"/>
      <c r="AB69" s="89"/>
      <c r="AC69" s="89"/>
      <c r="AD69" s="89"/>
      <c r="AE69" s="89"/>
      <c r="AF69" s="89"/>
      <c r="AG69" s="89"/>
    </row>
    <row r="70" spans="1:33" s="45" customFormat="1" ht="10.5" x14ac:dyDescent="0.15">
      <c r="A70" s="110"/>
      <c r="B70" s="46"/>
      <c r="D70" s="45" t="s">
        <v>36</v>
      </c>
      <c r="E70" s="92"/>
      <c r="F70" s="93"/>
      <c r="G70" s="94"/>
      <c r="H70" s="56"/>
      <c r="I70" s="56"/>
      <c r="J70" s="56"/>
      <c r="K70" s="56"/>
      <c r="L70" s="56"/>
      <c r="M70" s="56"/>
      <c r="N70" s="57"/>
      <c r="O70" s="57"/>
      <c r="P70" s="95"/>
      <c r="Q70" s="57"/>
      <c r="R70" s="57"/>
      <c r="S70" s="44"/>
      <c r="T70" s="61"/>
      <c r="U70" s="61"/>
      <c r="V70" s="61"/>
      <c r="W70" s="61"/>
      <c r="X70" s="61"/>
      <c r="Y70" s="57"/>
      <c r="Z70" s="57"/>
      <c r="AA70" s="57"/>
      <c r="AB70" s="57"/>
      <c r="AC70" s="57"/>
      <c r="AD70" s="57"/>
      <c r="AE70" s="57"/>
      <c r="AF70" s="57"/>
      <c r="AG70" s="57"/>
    </row>
    <row r="71" spans="1:33" s="97" customFormat="1" x14ac:dyDescent="0.2">
      <c r="A71" s="112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2"/>
      <c r="Z71" s="102"/>
      <c r="AA71" s="102"/>
      <c r="AB71" s="102"/>
      <c r="AC71" s="102"/>
      <c r="AD71" s="102"/>
      <c r="AE71" s="102"/>
      <c r="AF71" s="102"/>
      <c r="AG71" s="102"/>
    </row>
    <row r="72" spans="1:33" s="97" customFormat="1" x14ac:dyDescent="0.2">
      <c r="A72" s="112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2"/>
      <c r="Z72" s="102"/>
      <c r="AA72" s="102"/>
      <c r="AB72" s="102"/>
      <c r="AC72" s="102"/>
      <c r="AD72" s="102"/>
      <c r="AE72" s="102"/>
      <c r="AF72" s="102"/>
      <c r="AG72" s="102"/>
    </row>
    <row r="73" spans="1:33" s="97" customFormat="1" x14ac:dyDescent="0.2">
      <c r="A73" s="112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2"/>
      <c r="Z73" s="102"/>
      <c r="AA73" s="102"/>
      <c r="AB73" s="102"/>
      <c r="AC73" s="102"/>
      <c r="AD73" s="102"/>
      <c r="AE73" s="102"/>
      <c r="AF73" s="102"/>
      <c r="AG73" s="102"/>
    </row>
  </sheetData>
  <mergeCells count="12">
    <mergeCell ref="H4:J4"/>
    <mergeCell ref="K4:N4"/>
    <mergeCell ref="P4:T4"/>
    <mergeCell ref="H5:J5"/>
    <mergeCell ref="K5:N5"/>
    <mergeCell ref="P5:T5"/>
    <mergeCell ref="AB7:AD7"/>
    <mergeCell ref="AE7:AG7"/>
    <mergeCell ref="P6:T6"/>
    <mergeCell ref="H7:P7"/>
    <mergeCell ref="Q7:R7"/>
    <mergeCell ref="S7:AA7"/>
  </mergeCells>
  <conditionalFormatting sqref="G9:G12">
    <cfRule type="cellIs" dxfId="275" priority="26" stopIfTrue="1" operator="equal">
      <formula>#DIV/0!</formula>
    </cfRule>
  </conditionalFormatting>
  <conditionalFormatting sqref="G14:G17">
    <cfRule type="cellIs" dxfId="274" priority="25" stopIfTrue="1" operator="equal">
      <formula>#DIV/0!</formula>
    </cfRule>
  </conditionalFormatting>
  <conditionalFormatting sqref="G19:G22">
    <cfRule type="cellIs" dxfId="273" priority="24" stopIfTrue="1" operator="equal">
      <formula>#DIV/0!</formula>
    </cfRule>
  </conditionalFormatting>
  <conditionalFormatting sqref="G24:G27">
    <cfRule type="cellIs" dxfId="272" priority="29" stopIfTrue="1" operator="equal">
      <formula>#DIV/0!</formula>
    </cfRule>
  </conditionalFormatting>
  <conditionalFormatting sqref="G29:G32">
    <cfRule type="cellIs" dxfId="271" priority="13" stopIfTrue="1" operator="equal">
      <formula>#DIV/0!</formula>
    </cfRule>
  </conditionalFormatting>
  <conditionalFormatting sqref="G34:G37">
    <cfRule type="cellIs" dxfId="270" priority="12" stopIfTrue="1" operator="equal">
      <formula>#DIV/0!</formula>
    </cfRule>
  </conditionalFormatting>
  <conditionalFormatting sqref="G39:G42">
    <cfRule type="cellIs" dxfId="269" priority="11" stopIfTrue="1" operator="equal">
      <formula>#DIV/0!</formula>
    </cfRule>
  </conditionalFormatting>
  <conditionalFormatting sqref="G44:G47">
    <cfRule type="cellIs" dxfId="268" priority="5" stopIfTrue="1" operator="equal">
      <formula>#DIV/0!</formula>
    </cfRule>
  </conditionalFormatting>
  <conditionalFormatting sqref="G49:G52">
    <cfRule type="cellIs" dxfId="267" priority="4" stopIfTrue="1" operator="equal">
      <formula>#DIV/0!</formula>
    </cfRule>
  </conditionalFormatting>
  <conditionalFormatting sqref="G54:G57">
    <cfRule type="cellIs" dxfId="266" priority="3" stopIfTrue="1" operator="equal">
      <formula>#DIV/0!</formula>
    </cfRule>
  </conditionalFormatting>
  <conditionalFormatting sqref="G59:G62">
    <cfRule type="cellIs" dxfId="265" priority="2" stopIfTrue="1" operator="equal">
      <formula>#DIV/0!</formula>
    </cfRule>
  </conditionalFormatting>
  <conditionalFormatting sqref="G64:G67">
    <cfRule type="cellIs" dxfId="264" priority="1" stopIfTrue="1" operator="equal">
      <formula>#DIV/0!</formula>
    </cfRule>
  </conditionalFormatting>
  <conditionalFormatting sqref="AG9:AG12">
    <cfRule type="cellIs" dxfId="263" priority="41" stopIfTrue="1" operator="equal">
      <formula>#DIV/0!</formula>
    </cfRule>
  </conditionalFormatting>
  <conditionalFormatting sqref="AG14:AG17">
    <cfRule type="cellIs" dxfId="262" priority="34" stopIfTrue="1" operator="equal">
      <formula>#DIV/0!</formula>
    </cfRule>
  </conditionalFormatting>
  <conditionalFormatting sqref="AG19:AG22">
    <cfRule type="cellIs" dxfId="261" priority="40" stopIfTrue="1" operator="equal">
      <formula>#DIV/0!</formula>
    </cfRule>
  </conditionalFormatting>
  <conditionalFormatting sqref="AG24:AG27">
    <cfRule type="cellIs" dxfId="260" priority="39" stopIfTrue="1" operator="equal">
      <formula>#DIV/0!</formula>
    </cfRule>
  </conditionalFormatting>
  <conditionalFormatting sqref="AG29:AG32">
    <cfRule type="cellIs" dxfId="259" priority="33" stopIfTrue="1" operator="equal">
      <formula>#DIV/0!</formula>
    </cfRule>
  </conditionalFormatting>
  <conditionalFormatting sqref="AG34:AG37">
    <cfRule type="cellIs" dxfId="258" priority="38" stopIfTrue="1" operator="equal">
      <formula>#DIV/0!</formula>
    </cfRule>
  </conditionalFormatting>
  <conditionalFormatting sqref="AG39:AG42">
    <cfRule type="cellIs" dxfId="257" priority="37" stopIfTrue="1" operator="equal">
      <formula>#DIV/0!</formula>
    </cfRule>
  </conditionalFormatting>
  <conditionalFormatting sqref="AG44:AG47">
    <cfRule type="cellIs" dxfId="256" priority="36" stopIfTrue="1" operator="equal">
      <formula>#DIV/0!</formula>
    </cfRule>
  </conditionalFormatting>
  <conditionalFormatting sqref="AG49:AG52">
    <cfRule type="cellIs" dxfId="255" priority="28" stopIfTrue="1" operator="equal">
      <formula>#DIV/0!</formula>
    </cfRule>
  </conditionalFormatting>
  <conditionalFormatting sqref="AG54:AG57">
    <cfRule type="cellIs" dxfId="254" priority="27" stopIfTrue="1" operator="equal">
      <formula>#DIV/0!</formula>
    </cfRule>
  </conditionalFormatting>
  <conditionalFormatting sqref="AG59:AG62">
    <cfRule type="cellIs" dxfId="253" priority="31" stopIfTrue="1" operator="equal">
      <formula>#DIV/0!</formula>
    </cfRule>
  </conditionalFormatting>
  <conditionalFormatting sqref="AG64:AG67">
    <cfRule type="cellIs" dxfId="252" priority="32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rowBreaks count="1" manualBreakCount="1">
    <brk id="53" min="3" max="32" man="1"/>
  </row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6A26-5BF3-403E-8FF5-905E8C82CF7A}">
  <sheetPr codeName="Sheet17">
    <pageSetUpPr autoPageBreaks="0"/>
  </sheetPr>
  <dimension ref="A1:AG5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C1" sqref="A1:C65536"/>
    </sheetView>
  </sheetViews>
  <sheetFormatPr defaultRowHeight="12.75" x14ac:dyDescent="0.2"/>
  <cols>
    <col min="1" max="1" width="1.85546875" style="9" hidden="1" customWidth="1"/>
    <col min="2" max="2" width="2.7109375" style="9" hidden="1" customWidth="1"/>
    <col min="3" max="3" width="15.28515625" style="9" hidden="1" customWidth="1"/>
    <col min="4" max="4" width="34.28515625" style="9" customWidth="1"/>
    <col min="5" max="5" width="5.7109375" style="9" bestFit="1" customWidth="1"/>
    <col min="6" max="6" width="9.1406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9" width="4.7109375" style="9" bestFit="1" customWidth="1"/>
    <col min="20" max="20" width="5.28515625" style="9" bestFit="1" customWidth="1"/>
    <col min="21" max="21" width="7.42578125" style="9" bestFit="1" customWidth="1"/>
    <col min="22" max="23" width="7" style="9" bestFit="1" customWidth="1"/>
    <col min="24" max="24" width="5.28515625" style="9" bestFit="1" customWidth="1"/>
    <col min="25" max="25" width="5.5703125" style="9" bestFit="1" customWidth="1"/>
    <col min="26" max="26" width="5" style="9" bestFit="1" customWidth="1"/>
    <col min="27" max="28" width="4.7109375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310</v>
      </c>
      <c r="H6" s="12"/>
      <c r="I6" s="12"/>
      <c r="J6" s="12"/>
      <c r="L6" s="9"/>
      <c r="M6" s="9"/>
    </row>
    <row r="7" spans="1:33" s="13" customFormat="1" ht="12" x14ac:dyDescent="0.2"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summary'!$A$154:$B$160,2,FALSE)</f>
        <v>DIXON IB Equity</v>
      </c>
      <c r="D9" s="30" t="s">
        <v>644</v>
      </c>
      <c r="E9" s="31">
        <v>9920.5</v>
      </c>
      <c r="F9" s="32">
        <v>6474.3753502549234</v>
      </c>
      <c r="G9" s="33" t="s">
        <v>518</v>
      </c>
      <c r="H9" s="34">
        <v>388601</v>
      </c>
      <c r="I9" s="34">
        <v>15075.800000000047</v>
      </c>
      <c r="J9" s="34">
        <v>10955.400000000045</v>
      </c>
      <c r="K9" s="34">
        <v>7344.5570000000453</v>
      </c>
      <c r="L9" s="35">
        <f>IF(ISERROR(K9/$H9*100),"- ",(K9/$H9*100))</f>
        <v>1.8899995110666326</v>
      </c>
      <c r="M9" s="35">
        <f>IF(ISERROR(I9/$H9*100),"- ",(I9/$H9*100))</f>
        <v>3.879506228753927</v>
      </c>
      <c r="N9" s="35">
        <v>121.90136099585136</v>
      </c>
      <c r="O9" s="35">
        <v>121.90136099585138</v>
      </c>
      <c r="P9" s="36" t="s">
        <v>50</v>
      </c>
      <c r="Q9" s="34">
        <v>34.31071142308987</v>
      </c>
      <c r="R9" s="37">
        <v>30.36132779396889</v>
      </c>
      <c r="S9" s="34">
        <v>0</v>
      </c>
      <c r="T9" s="38">
        <f>IF(O9&lt;0,"- ",IF(ISERROR(($E9-S9)/O9),"- ",(($E9-S9)/O9)))</f>
        <v>81.381371946598861</v>
      </c>
      <c r="U9" s="34">
        <v>-612.5</v>
      </c>
      <c r="V9" s="34">
        <v>4591.3</v>
      </c>
      <c r="W9" s="34">
        <v>603185.17950650002</v>
      </c>
      <c r="X9" s="38">
        <f>IF(I9&lt;0,"- ",IF(ISERROR((U9+V9+W9)/I9),"- ",(U9+V9+W9)/I9))</f>
        <v>40.274080281411152</v>
      </c>
      <c r="Y9" s="39">
        <f>IF(ISERROR(W9/H9),"- ",(W9/H9))</f>
        <v>1.5521966734684163</v>
      </c>
      <c r="Z9" s="34">
        <v>499.6182572614108</v>
      </c>
      <c r="AA9" s="40">
        <f>IF(Z9&lt;0,"- ",IF(ISERROR(($E9/Z9)),"- ",(($E9/Z9))))</f>
        <v>19.856159889708323</v>
      </c>
      <c r="AB9" s="34">
        <v>8</v>
      </c>
      <c r="AC9" s="41">
        <f>IF(ISERROR(AB9/$E9*100),"- ",(AB9/$E9*100))</f>
        <v>8.0641096718915381E-2</v>
      </c>
      <c r="AD9" s="42">
        <v>4.3996567902586676</v>
      </c>
      <c r="AE9" s="34">
        <v>120.5</v>
      </c>
      <c r="AF9" s="43">
        <v>-2.359494509600735E-2</v>
      </c>
      <c r="AG9" s="44">
        <v>7.9466148364107845</v>
      </c>
    </row>
    <row r="10" spans="1:33" s="45" customFormat="1" ht="10.5" x14ac:dyDescent="0.15">
      <c r="A10" s="46"/>
      <c r="B10" s="29">
        <v>26</v>
      </c>
      <c r="C10" s="47"/>
      <c r="D10" s="47" t="s">
        <v>962</v>
      </c>
      <c r="E10" s="48"/>
      <c r="F10" s="32"/>
      <c r="G10" s="33" t="s">
        <v>311</v>
      </c>
      <c r="H10" s="34">
        <v>490379.35390869953</v>
      </c>
      <c r="I10" s="34">
        <v>18937.901691396419</v>
      </c>
      <c r="J10" s="34">
        <v>11863.08496255785</v>
      </c>
      <c r="K10" s="34">
        <v>7968.3849625578496</v>
      </c>
      <c r="L10" s="35">
        <f>IF(ISERROR(K10/$H10*100),"- ",(K10/$H10*100))</f>
        <v>1.6249429954674293</v>
      </c>
      <c r="M10" s="35">
        <f>IF(ISERROR(I10/$H10*100),"- ",(I10/$H10*100))</f>
        <v>3.8618880547165819</v>
      </c>
      <c r="N10" s="35">
        <v>132.25535207564863</v>
      </c>
      <c r="O10" s="35">
        <v>132.25535207564894</v>
      </c>
      <c r="P10" s="42">
        <f>IF(AND(O10&lt;0,O9&lt;0),"NA",IF(AND(O10&gt;0,O9&lt;0),"LP",IF(AND(O10&lt;0,O9&gt;0),"PL",((O10/O9-1)*100))))</f>
        <v>8.4937452668391025</v>
      </c>
      <c r="Q10" s="34">
        <v>27.241935303713653</v>
      </c>
      <c r="R10" s="37">
        <v>22.106938527499199</v>
      </c>
      <c r="S10" s="34">
        <v>0</v>
      </c>
      <c r="T10" s="38">
        <f>IF(O10&lt;0,"- ",IF(ISERROR(($E9-S10)/O10),"- ",(($E9-S10)/O10)))</f>
        <v>75.010196897933909</v>
      </c>
      <c r="U10" s="34">
        <v>-616.59781076022773</v>
      </c>
      <c r="V10" s="34">
        <v>4591.3</v>
      </c>
      <c r="W10" s="34">
        <v>603185.17950650002</v>
      </c>
      <c r="X10" s="38">
        <f>IF(I10&lt;0,"- ",IF(ISERROR((U10+V10+W10)/I10),"- ",(U10+V10+W10)/I10))</f>
        <v>32.060567827932886</v>
      </c>
      <c r="Y10" s="39">
        <f>IF(ISERROR(W10/H10),"- ",(W10/H10))</f>
        <v>1.2300378772039473</v>
      </c>
      <c r="Z10" s="34">
        <v>661.31863682253663</v>
      </c>
      <c r="AA10" s="40">
        <f>IF(Z10&lt;0,"- ",IF(ISERROR(($E9/Z10)),"- ",(($E9/Z10))))</f>
        <v>15.001089410795093</v>
      </c>
      <c r="AB10" s="34">
        <v>9</v>
      </c>
      <c r="AC10" s="41">
        <f>IF(ISERROR(AB10/$E9*100),"- ",(AB10/$E9*100))</f>
        <v>9.0721233808779805E-2</v>
      </c>
      <c r="AD10" s="42">
        <v>4.570902102711428</v>
      </c>
      <c r="AE10" s="34">
        <v>120.5</v>
      </c>
      <c r="AF10" s="43">
        <v>-1.5584613422480843E-2</v>
      </c>
      <c r="AG10" s="44">
        <v>9.5780213677471284</v>
      </c>
    </row>
    <row r="11" spans="1:33" s="45" customFormat="1" ht="10.5" x14ac:dyDescent="0.15">
      <c r="A11" s="46"/>
      <c r="B11" s="29">
        <v>27</v>
      </c>
      <c r="C11" s="47"/>
      <c r="D11" s="49" t="s">
        <v>900</v>
      </c>
      <c r="E11" s="50"/>
      <c r="F11" s="51"/>
      <c r="G11" s="33" t="s">
        <v>407</v>
      </c>
      <c r="H11" s="34">
        <v>798290.9084083389</v>
      </c>
      <c r="I11" s="34">
        <v>25778.736931311607</v>
      </c>
      <c r="J11" s="34">
        <v>11518.556345602723</v>
      </c>
      <c r="K11" s="34">
        <v>11518.556345602723</v>
      </c>
      <c r="L11" s="35">
        <f>IF(ISERROR(K11/$H11*100),"- ",(K11/$H11*100))</f>
        <v>1.4429021080258617</v>
      </c>
      <c r="M11" s="35">
        <f>IF(ISERROR(I11/$H11*100),"- ",(I11/$H11*100))</f>
        <v>3.2292409521123293</v>
      </c>
      <c r="N11" s="35">
        <v>191.17935843324179</v>
      </c>
      <c r="O11" s="35">
        <v>191.17935843324022</v>
      </c>
      <c r="P11" s="42">
        <f>IF(AND(O11&lt;0,O10&lt;0),"NA",IF(AND(O11&gt;0,O10&lt;0),"LP",IF(AND(O11&lt;0,O10&gt;0),"PL",((O11/O10-1)*100))))</f>
        <v>44.553211218164734</v>
      </c>
      <c r="Q11" s="34">
        <v>29.190643301916889</v>
      </c>
      <c r="R11" s="37">
        <v>23.638907341526636</v>
      </c>
      <c r="S11" s="34">
        <v>0</v>
      </c>
      <c r="T11" s="39">
        <f>IF(O11&lt;0,"- ",IF(ISERROR(($E9-S11)/O11),"- ",(($E9-S11)/O11)))</f>
        <v>51.891062305579581</v>
      </c>
      <c r="U11" s="34">
        <v>-1200.0901759401459</v>
      </c>
      <c r="V11" s="34">
        <v>4591.3</v>
      </c>
      <c r="W11" s="34">
        <v>603185.17950650002</v>
      </c>
      <c r="X11" s="39">
        <f>IF(I11&lt;0,"- ",IF(ISERROR((U11+V11+W11)/I11),"- ",(U11+V11+W11)/I11))</f>
        <v>23.530105099672067</v>
      </c>
      <c r="Y11" s="39">
        <f>IF(ISERROR(W11/H11),"- ",(W11/H11))</f>
        <v>0.75559570220980254</v>
      </c>
      <c r="Z11" s="34">
        <v>920.61032056698161</v>
      </c>
      <c r="AA11" s="40">
        <f>IF(Z11&lt;0,"- ",IF(ISERROR(($E9/Z11)),"- ",(($E9/Z11))))</f>
        <v>10.776003460280789</v>
      </c>
      <c r="AB11" s="34">
        <v>10</v>
      </c>
      <c r="AC11" s="41">
        <f>IF(ISERROR(AB11/$E9*100),"- ",(AB11/$E9*100))</f>
        <v>0.10080137089864422</v>
      </c>
      <c r="AD11" s="42">
        <v>5.2306902177893839</v>
      </c>
      <c r="AE11" s="34">
        <v>120.5</v>
      </c>
      <c r="AF11" s="43">
        <v>-2.2969591495153669E-2</v>
      </c>
      <c r="AG11" s="44">
        <v>14.233738908018751</v>
      </c>
    </row>
    <row r="12" spans="1:33" s="45" customFormat="1" ht="10.5" x14ac:dyDescent="0.15">
      <c r="A12" s="46"/>
      <c r="B12" s="29">
        <v>28</v>
      </c>
      <c r="D12" s="47" t="s">
        <v>1121</v>
      </c>
      <c r="E12" s="50"/>
      <c r="F12" s="52"/>
      <c r="G12" s="33" t="s">
        <v>458</v>
      </c>
      <c r="H12" s="34">
        <v>1002955.6547426273</v>
      </c>
      <c r="I12" s="34">
        <v>36498.437046787039</v>
      </c>
      <c r="J12" s="34">
        <v>17042.471076967868</v>
      </c>
      <c r="K12" s="34">
        <v>17042.471076967868</v>
      </c>
      <c r="L12" s="35">
        <f>IF(ISERROR(K12/$H12*100),"- ",(K12/$H12*100))</f>
        <v>1.6992247858995531</v>
      </c>
      <c r="M12" s="35">
        <f>IF(ISERROR(I12/$H12*100),"- ",(I12/$H12*100))</f>
        <v>3.6390878175120371</v>
      </c>
      <c r="N12" s="35">
        <v>282.86259048909341</v>
      </c>
      <c r="O12" s="35">
        <v>282.86259048909324</v>
      </c>
      <c r="P12" s="42">
        <f>IF(AND(O12&lt;0,O11&lt;0),"NA",IF(AND(O12&gt;0,O11&lt;0),"LP",IF(AND(O12&lt;0,O11&gt;0),"PL",((O12/O11-1)*100))))</f>
        <v>47.95665850498645</v>
      </c>
      <c r="Q12" s="34">
        <v>31.624332158948899</v>
      </c>
      <c r="R12" s="37">
        <v>24.979182516253996</v>
      </c>
      <c r="S12" s="34">
        <v>0</v>
      </c>
      <c r="T12" s="39">
        <f>IF(O12&lt;0,"- ",IF(ISERROR(($E9-S12)/O12),"- ",(($E9-S12)/O12)))</f>
        <v>35.071799288999721</v>
      </c>
      <c r="U12" s="34">
        <v>-2419.6813258566253</v>
      </c>
      <c r="V12" s="34">
        <v>4591.3</v>
      </c>
      <c r="W12" s="34">
        <v>603185.17950650002</v>
      </c>
      <c r="X12" s="39">
        <f>IF(I12&lt;0,"- ",IF(ISERROR((U12+V12+W12)/I12),"- ",(U12+V12+W12)/I12))</f>
        <v>16.585827974075755</v>
      </c>
      <c r="Y12" s="39">
        <f>IF(ISERROR(W12/H12),"- ",(W12/H12))</f>
        <v>0.60140762620385835</v>
      </c>
      <c r="Z12" s="34">
        <v>1308.607824953358</v>
      </c>
      <c r="AA12" s="40">
        <f>IF(Z12&lt;0,"- ",IF(ISERROR(($E9/Z12)),"- ",(($E9/Z12))))</f>
        <v>7.5809572668217777</v>
      </c>
      <c r="AB12" s="34">
        <v>11.314503619563737</v>
      </c>
      <c r="AC12" s="41">
        <f>IF(ISERROR(AB12/$E9*100),"- ",(AB12/$E9*100))</f>
        <v>0.11405174758896967</v>
      </c>
      <c r="AD12" s="42">
        <v>4.0000000000000027</v>
      </c>
      <c r="AE12" s="34">
        <v>120.5</v>
      </c>
      <c r="AF12" s="43">
        <v>-3.3725428270133785E-2</v>
      </c>
      <c r="AG12" s="44">
        <v>20.762248433006249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summary'!$A$154:$B$160,2,FALSE)</f>
        <v>KAYNES IB Equity</v>
      </c>
      <c r="D14" s="63" t="s">
        <v>645</v>
      </c>
      <c r="E14" s="64">
        <v>3538</v>
      </c>
      <c r="F14" s="65">
        <v>2545.6835276337679</v>
      </c>
      <c r="G14" s="33" t="s">
        <v>518</v>
      </c>
      <c r="H14" s="66">
        <v>27217.52</v>
      </c>
      <c r="I14" s="66">
        <v>4106.9000000000015</v>
      </c>
      <c r="J14" s="66">
        <v>2934.2400000000016</v>
      </c>
      <c r="K14" s="66">
        <v>2934.2400000000016</v>
      </c>
      <c r="L14" s="67">
        <f>IF(ISERROR(K14/$H14*100),"- ",(K14/$H14*100))</f>
        <v>10.780703017762095</v>
      </c>
      <c r="M14" s="67">
        <f>IF(ISERROR(I14/$H14*100),"- ",(I14/$H14*100))</f>
        <v>15.089177853088751</v>
      </c>
      <c r="N14" s="67">
        <v>45.906317469257516</v>
      </c>
      <c r="O14" s="67">
        <v>45.906317469257516</v>
      </c>
      <c r="P14" s="68" t="s">
        <v>50</v>
      </c>
      <c r="Q14" s="66">
        <v>12.669427841970048</v>
      </c>
      <c r="R14" s="69">
        <v>10.316458010457664</v>
      </c>
      <c r="S14" s="66">
        <v>0</v>
      </c>
      <c r="T14" s="70">
        <f>IF(O14&lt;0,"- ",IF(ISERROR(($E14-S14)/O14),"- ",(($E14-S14)/O14)))</f>
        <v>77.070002453786955</v>
      </c>
      <c r="U14" s="66">
        <v>-1808.2299999999996</v>
      </c>
      <c r="V14" s="66">
        <v>39.72</v>
      </c>
      <c r="W14" s="66">
        <v>237168.60585200001</v>
      </c>
      <c r="X14" s="70">
        <f>IF(I14&lt;0,"- ",IF(ISERROR((U14+V14+W14)/I14),"- ",(U14+V14+W14)/I14))</f>
        <v>57.318195196376806</v>
      </c>
      <c r="Y14" s="70">
        <f>IF(ISERROR(W14/H14),"- ",(W14/H14))</f>
        <v>8.7138213125957105</v>
      </c>
      <c r="Z14" s="66">
        <v>444.3599612002879</v>
      </c>
      <c r="AA14" s="71">
        <f>IF(Z14&lt;0,"- ",IF(ISERROR(($E14/Z14)),"- ",(($E14/Z14))))</f>
        <v>7.9620134776393705</v>
      </c>
      <c r="AB14" s="66">
        <v>0</v>
      </c>
      <c r="AC14" s="72">
        <f>IF(ISERROR(AB14/$E14*100),"- ",(AB14/$E14*100))</f>
        <v>0</v>
      </c>
      <c r="AD14" s="73">
        <v>0</v>
      </c>
      <c r="AE14" s="66">
        <v>640.84</v>
      </c>
      <c r="AF14" s="74">
        <v>-6.7816678230539856E-2</v>
      </c>
      <c r="AG14" s="75">
        <v>3.612608343698791</v>
      </c>
    </row>
    <row r="15" spans="1:33" s="45" customFormat="1" ht="10.5" x14ac:dyDescent="0.15">
      <c r="A15" s="46"/>
      <c r="B15" s="29">
        <v>26</v>
      </c>
      <c r="C15" s="47"/>
      <c r="D15" s="47" t="s">
        <v>963</v>
      </c>
      <c r="E15" s="48"/>
      <c r="F15" s="32"/>
      <c r="G15" s="33" t="s">
        <v>311</v>
      </c>
      <c r="H15" s="34">
        <v>40926.978705400004</v>
      </c>
      <c r="I15" s="34">
        <v>6879.3424062216036</v>
      </c>
      <c r="J15" s="34">
        <v>4783.9011996137169</v>
      </c>
      <c r="K15" s="34">
        <v>4783.9011996137169</v>
      </c>
      <c r="L15" s="35">
        <f>IF(ISERROR(K15/$H15*100),"- ",(K15/$H15*100))</f>
        <v>11.688869667241079</v>
      </c>
      <c r="M15" s="35">
        <f>IF(ISERROR(I15/$H15*100),"- ",(I15/$H15*100))</f>
        <v>16.808820547786798</v>
      </c>
      <c r="N15" s="35">
        <v>74.650477492255732</v>
      </c>
      <c r="O15" s="35">
        <v>74.650477492255732</v>
      </c>
      <c r="P15" s="42">
        <f>IF(AND(O15&lt;0,O14&lt;0),"NA",IF(AND(O15&gt;0,O14&lt;0),"LP",IF(AND(O15&lt;0,O14&gt;0),"PL",((O15/O14-1)*100))))</f>
        <v>62.61482429351377</v>
      </c>
      <c r="Q15" s="34">
        <v>12.036384376604028</v>
      </c>
      <c r="R15" s="37">
        <v>9.7179654312505228</v>
      </c>
      <c r="S15" s="34">
        <v>0</v>
      </c>
      <c r="T15" s="38">
        <f>IF(O15&lt;0,"- ",IF(ISERROR(($E14-S15)/O15),"- ",(($E14-S15)/O15)))</f>
        <v>47.394204549690031</v>
      </c>
      <c r="U15" s="34">
        <v>-4366.6990523720542</v>
      </c>
      <c r="V15" s="34">
        <v>39.72</v>
      </c>
      <c r="W15" s="34">
        <v>237168.60585200001</v>
      </c>
      <c r="X15" s="38">
        <f>IF(I15&lt;0,"- ",IF(ISERROR((U15+V15+W15)/I15),"- ",(U15+V15+W15)/I15))</f>
        <v>33.84649477383892</v>
      </c>
      <c r="Y15" s="39">
        <f>IF(ISERROR(W15/H15),"- ",(W15/H15))</f>
        <v>5.7949209385619129</v>
      </c>
      <c r="Z15" s="34">
        <v>767.55000779623174</v>
      </c>
      <c r="AA15" s="40">
        <f>IF(Z15&lt;0,"- ",IF(ISERROR(($E14/Z15)),"- ",(($E14/Z15))))</f>
        <v>4.6094716488352434</v>
      </c>
      <c r="AB15" s="34">
        <v>0</v>
      </c>
      <c r="AC15" s="41">
        <f>IF(ISERROR(AB15/$E14*100),"- ",(AB15/$E14*100))</f>
        <v>0</v>
      </c>
      <c r="AD15" s="42">
        <v>0</v>
      </c>
      <c r="AE15" s="34">
        <v>669.57</v>
      </c>
      <c r="AF15" s="43">
        <v>-0.11244277307468394</v>
      </c>
      <c r="AG15" s="44">
        <v>5.7330123720853976</v>
      </c>
    </row>
    <row r="16" spans="1:33" s="45" customFormat="1" ht="10.5" x14ac:dyDescent="0.15">
      <c r="A16" s="46"/>
      <c r="B16" s="29">
        <v>27</v>
      </c>
      <c r="C16" s="47"/>
      <c r="D16" s="49" t="s">
        <v>809</v>
      </c>
      <c r="E16" s="50"/>
      <c r="F16" s="51"/>
      <c r="G16" s="33" t="s">
        <v>407</v>
      </c>
      <c r="H16" s="34">
        <v>60668.765815459999</v>
      </c>
      <c r="I16" s="34">
        <v>9695.8100099117055</v>
      </c>
      <c r="J16" s="34">
        <v>5890.4277085147123</v>
      </c>
      <c r="K16" s="34">
        <v>5890.4277085147123</v>
      </c>
      <c r="L16" s="35">
        <f>IF(ISERROR(K16/$H16*100),"- ",(K16/$H16*100))</f>
        <v>9.7091602727373694</v>
      </c>
      <c r="M16" s="35">
        <f>IF(ISERROR(I16/$H16*100),"- ",(I16/$H16*100))</f>
        <v>15.981551428628135</v>
      </c>
      <c r="N16" s="35">
        <v>87.973291941316248</v>
      </c>
      <c r="O16" s="35">
        <v>87.973291941316248</v>
      </c>
      <c r="P16" s="42">
        <f>IF(AND(O16&lt;0,O15&lt;0),"NA",IF(AND(O16&gt;0,O15&lt;0),"LP",IF(AND(O16&lt;0,O15&gt;0),"PL",((O16/O15-1)*100))))</f>
        <v>17.846924623412662</v>
      </c>
      <c r="Q16" s="34">
        <v>12.896092479034005</v>
      </c>
      <c r="R16" s="37">
        <v>10.686974650228619</v>
      </c>
      <c r="S16" s="34">
        <v>0</v>
      </c>
      <c r="T16" s="39">
        <f>IF(O16&lt;0,"- ",IF(ISERROR(($E14-S16)/O16),"- ",(($E14-S16)/O16)))</f>
        <v>40.216751265373475</v>
      </c>
      <c r="U16" s="34">
        <v>7881.1500497996258</v>
      </c>
      <c r="V16" s="34">
        <v>39.72</v>
      </c>
      <c r="W16" s="34">
        <v>237168.60585200001</v>
      </c>
      <c r="X16" s="39">
        <f>IF(I16&lt;0,"- ",IF(ISERROR((U16+V16+W16)/I16),"- ",(U16+V16+W16)/I16))</f>
        <v>25.277875252428913</v>
      </c>
      <c r="Y16" s="39">
        <f>IF(ISERROR(W16/H16),"- ",(W16/H16))</f>
        <v>3.9092373590293672</v>
      </c>
      <c r="Z16" s="34">
        <v>822.58916032869479</v>
      </c>
      <c r="AA16" s="40">
        <f>IF(Z16&lt;0,"- ",IF(ISERROR(($E14/Z16)),"- ",(($E14/Z16))))</f>
        <v>4.3010535156897349</v>
      </c>
      <c r="AB16" s="34">
        <v>0</v>
      </c>
      <c r="AC16" s="41">
        <f>IF(ISERROR(AB16/$E14*100),"- ",(AB16/$E14*100))</f>
        <v>0</v>
      </c>
      <c r="AD16" s="42">
        <v>0</v>
      </c>
      <c r="AE16" s="34">
        <v>669.57</v>
      </c>
      <c r="AF16" s="43">
        <v>0.1510591528438128</v>
      </c>
      <c r="AG16" s="44">
        <v>6.8433958674154516</v>
      </c>
    </row>
    <row r="17" spans="1:33" s="45" customFormat="1" ht="10.5" x14ac:dyDescent="0.15">
      <c r="A17" s="46"/>
      <c r="B17" s="29">
        <v>28</v>
      </c>
      <c r="D17" s="47" t="s">
        <v>1121</v>
      </c>
      <c r="E17" s="50"/>
      <c r="F17" s="52"/>
      <c r="G17" s="33" t="s">
        <v>458</v>
      </c>
      <c r="H17" s="34">
        <v>80545.328457048803</v>
      </c>
      <c r="I17" s="34">
        <v>12976.071238867407</v>
      </c>
      <c r="J17" s="34">
        <v>8243.5190470286052</v>
      </c>
      <c r="K17" s="34">
        <v>8243.5190470286052</v>
      </c>
      <c r="L17" s="35">
        <f>IF(ISERROR(K17/$H17*100),"- ",(K17/$H17*100))</f>
        <v>10.234633348629901</v>
      </c>
      <c r="M17" s="35">
        <f>IF(ISERROR(I17/$H17*100),"- ",(I17/$H17*100))</f>
        <v>16.110271678620023</v>
      </c>
      <c r="N17" s="35">
        <v>123.11661285643927</v>
      </c>
      <c r="O17" s="35">
        <v>123.11661285643927</v>
      </c>
      <c r="P17" s="42">
        <f>IF(AND(O17&lt;0,O16&lt;0),"NA",IF(AND(O17&gt;0,O16&lt;0),"LP",IF(AND(O17&lt;0,O16&gt;0),"PL",((O17/O16-1)*100))))</f>
        <v>39.947716107481625</v>
      </c>
      <c r="Q17" s="34">
        <v>15.119087967812337</v>
      </c>
      <c r="R17" s="37">
        <v>13.010329102427272</v>
      </c>
      <c r="S17" s="34">
        <v>0</v>
      </c>
      <c r="T17" s="39">
        <f>IF(O17&lt;0,"- ",IF(ISERROR(($E14-S17)/O17),"- ",(($E14-S17)/O17)))</f>
        <v>28.736982913309205</v>
      </c>
      <c r="U17" s="34">
        <v>12009.186548646147</v>
      </c>
      <c r="V17" s="34">
        <v>39.72</v>
      </c>
      <c r="W17" s="34">
        <v>237168.60585200001</v>
      </c>
      <c r="X17" s="39">
        <f>IF(I17&lt;0,"- ",IF(ISERROR((U17+V17+W17)/I17),"- ",(U17+V17+W17)/I17))</f>
        <v>19.205929731193326</v>
      </c>
      <c r="Y17" s="39">
        <f>IF(ISERROR(W17/H17),"- ",(W17/H17))</f>
        <v>2.9445358333658214</v>
      </c>
      <c r="Z17" s="34">
        <v>945.70577318513415</v>
      </c>
      <c r="AA17" s="40">
        <f>IF(Z17&lt;0,"- ",IF(ISERROR(($E14/Z17)),"- ",(($E14/Z17))))</f>
        <v>3.741121287738391</v>
      </c>
      <c r="AB17" s="34">
        <v>0</v>
      </c>
      <c r="AC17" s="41">
        <f>IF(ISERROR(AB17/$E14*100),"- ",(AB17/$E14*100))</f>
        <v>0</v>
      </c>
      <c r="AD17" s="42">
        <v>0</v>
      </c>
      <c r="AE17" s="34">
        <v>669.57</v>
      </c>
      <c r="AF17" s="43">
        <v>0.20272233795477643</v>
      </c>
      <c r="AG17" s="44">
        <v>7.9746735424986808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28">
        <v>3</v>
      </c>
      <c r="B19" s="29">
        <v>25</v>
      </c>
      <c r="C19" s="30" t="str">
        <f>VLOOKUP($A19,'All cos summary'!$A$154:$B$160,2,FALSE)</f>
        <v>AMBER IB Equity</v>
      </c>
      <c r="D19" s="63" t="s">
        <v>641</v>
      </c>
      <c r="E19" s="64">
        <v>6281.5</v>
      </c>
      <c r="F19" s="65">
        <v>2372.7414400311277</v>
      </c>
      <c r="G19" s="33" t="s">
        <v>518</v>
      </c>
      <c r="H19" s="78">
        <v>99730.157000000007</v>
      </c>
      <c r="I19" s="78">
        <v>7634.1020000000099</v>
      </c>
      <c r="J19" s="78">
        <v>2434.9415800000102</v>
      </c>
      <c r="K19" s="78">
        <v>2434.9415800000102</v>
      </c>
      <c r="L19" s="79">
        <f>IF(ISERROR(K19/$H19*100),"- ",(K19/$H19*100))</f>
        <v>2.4415298774672642</v>
      </c>
      <c r="M19" s="79">
        <f>IF(ISERROR(I19/$H19*100),"- ",(I19/$H19*100))</f>
        <v>7.654757828166268</v>
      </c>
      <c r="N19" s="79">
        <v>71.989639747513124</v>
      </c>
      <c r="O19" s="79">
        <v>71.989639747513124</v>
      </c>
      <c r="P19" s="80" t="s">
        <v>50</v>
      </c>
      <c r="Q19" s="78">
        <v>10.326022776612023</v>
      </c>
      <c r="R19" s="81">
        <v>11.1947451019517</v>
      </c>
      <c r="S19" s="78">
        <v>0</v>
      </c>
      <c r="T19" s="82">
        <f>IF(O19&lt;0,"- ",IF(ISERROR(($E19-S19)/O19),"- ",(($E19-S19)/O19)))</f>
        <v>87.255610974452665</v>
      </c>
      <c r="U19" s="78">
        <v>12132.476000000002</v>
      </c>
      <c r="V19" s="78">
        <v>245.24700000000001</v>
      </c>
      <c r="W19" s="78">
        <v>221056.45626050001</v>
      </c>
      <c r="X19" s="82">
        <f>IF(I19&lt;0,"- ",IF(ISERROR((U19+V19+W19)/I19),"- ",(U19+V19+W19)/I19))</f>
        <v>30.577817700169543</v>
      </c>
      <c r="Y19" s="70">
        <f>IF(ISERROR(W19/H19),"- ",(W19/H19))</f>
        <v>2.2165457561698214</v>
      </c>
      <c r="Z19" s="78">
        <v>675.8003754785874</v>
      </c>
      <c r="AA19" s="71">
        <f>IF(Z19&lt;0,"- ",IF(ISERROR(($E19/Z19)),"- ",(($E19/Z19))))</f>
        <v>9.2949045723029915</v>
      </c>
      <c r="AB19" s="78">
        <v>0</v>
      </c>
      <c r="AC19" s="72">
        <f>IF(ISERROR(AB19/$E19*100),"- ",(AB19/$E19*100))</f>
        <v>0</v>
      </c>
      <c r="AD19" s="80">
        <v>0</v>
      </c>
      <c r="AE19" s="78">
        <v>338.23500000000001</v>
      </c>
      <c r="AF19" s="74">
        <v>0.54817650807914153</v>
      </c>
      <c r="AG19" s="75">
        <v>2.5636374263514545</v>
      </c>
    </row>
    <row r="20" spans="1:33" s="45" customFormat="1" ht="10.5" x14ac:dyDescent="0.15">
      <c r="A20" s="46"/>
      <c r="B20" s="29">
        <v>26</v>
      </c>
      <c r="C20" s="47"/>
      <c r="D20" s="47" t="s">
        <v>964</v>
      </c>
      <c r="E20" s="48"/>
      <c r="F20" s="32"/>
      <c r="G20" s="33" t="s">
        <v>311</v>
      </c>
      <c r="H20" s="34">
        <v>123144.25687800001</v>
      </c>
      <c r="I20" s="34">
        <v>9160.840624508508</v>
      </c>
      <c r="J20" s="34">
        <v>3092.4558812859177</v>
      </c>
      <c r="K20" s="34">
        <v>3092.4558812859177</v>
      </c>
      <c r="L20" s="35">
        <f>IF(ISERROR(K20/$H20*100),"- ",(K20/$H20*100))</f>
        <v>2.5112465328769966</v>
      </c>
      <c r="M20" s="35">
        <f>IF(ISERROR(I20/$H20*100),"- ",(I20/$H20*100))</f>
        <v>7.4391131643144552</v>
      </c>
      <c r="N20" s="35">
        <v>88.150617313567494</v>
      </c>
      <c r="O20" s="35">
        <v>88.150617313567494</v>
      </c>
      <c r="P20" s="42">
        <f>IF(AND(O20&lt;0,O19&lt;0),"NA",IF(AND(O20&gt;0,O19&lt;0),"LP",IF(AND(O20&lt;0,O19&gt;0),"PL",((O20/O19-1)*100))))</f>
        <v>22.4490324201305</v>
      </c>
      <c r="Q20" s="34">
        <v>12.892682293574731</v>
      </c>
      <c r="R20" s="37">
        <v>10.516871879338302</v>
      </c>
      <c r="S20" s="34">
        <v>0</v>
      </c>
      <c r="T20" s="38">
        <f>IF(O20&lt;0,"- ",IF(ISERROR(($E19-S20)/O20),"- ",(($E19-S20)/O20)))</f>
        <v>71.25871821924494</v>
      </c>
      <c r="U20" s="34">
        <v>10064.871046868968</v>
      </c>
      <c r="V20" s="34">
        <v>427.54690428640799</v>
      </c>
      <c r="W20" s="34">
        <v>221056.45626050001</v>
      </c>
      <c r="X20" s="38">
        <f>IF(I20&lt;0,"- ",IF(ISERROR((U20+V20+W20)/I20),"- ",(U20+V20+W20)/I20))</f>
        <v>25.275941772437321</v>
      </c>
      <c r="Y20" s="39">
        <f>IF(ISERROR(W20/H20),"- ",(W20/H20))</f>
        <v>1.795101630110955</v>
      </c>
      <c r="Z20" s="34">
        <v>1024.7991072584102</v>
      </c>
      <c r="AA20" s="40">
        <f>IF(Z20&lt;0,"- ",IF(ISERROR(($E19/Z20)),"- ",(($E19/Z20))))</f>
        <v>6.1294940203495667</v>
      </c>
      <c r="AB20" s="34">
        <v>0</v>
      </c>
      <c r="AC20" s="41">
        <f>IF(ISERROR(AB20/$E19*100),"- ",(AB20/$E19*100))</f>
        <v>0</v>
      </c>
      <c r="AD20" s="42">
        <v>0</v>
      </c>
      <c r="AE20" s="34">
        <v>350.815</v>
      </c>
      <c r="AF20" s="43">
        <v>0.33841613247010593</v>
      </c>
      <c r="AG20" s="44">
        <v>2.3539597686382407</v>
      </c>
    </row>
    <row r="21" spans="1:33" s="45" customFormat="1" ht="10.5" x14ac:dyDescent="0.15">
      <c r="A21" s="46"/>
      <c r="B21" s="29">
        <v>27</v>
      </c>
      <c r="C21" s="47"/>
      <c r="D21" s="49" t="s">
        <v>900</v>
      </c>
      <c r="E21" s="50"/>
      <c r="F21" s="51"/>
      <c r="G21" s="33" t="s">
        <v>407</v>
      </c>
      <c r="H21" s="34">
        <v>156400.36945260002</v>
      </c>
      <c r="I21" s="34">
        <v>14193.053857986872</v>
      </c>
      <c r="J21" s="34">
        <v>4958.6058420415011</v>
      </c>
      <c r="K21" s="34">
        <v>4958.6058420415011</v>
      </c>
      <c r="L21" s="35">
        <f>IF(ISERROR(K21/$H21*100),"- ",(K21/$H21*100))</f>
        <v>3.1704566040327018</v>
      </c>
      <c r="M21" s="35">
        <f>IF(ISERROR(I21/$H21*100),"- ",(I21/$H21*100))</f>
        <v>9.0748211833913448</v>
      </c>
      <c r="N21" s="35">
        <v>141.345319956145</v>
      </c>
      <c r="O21" s="35">
        <v>141.345319956145</v>
      </c>
      <c r="P21" s="42">
        <f>IF(AND(O21&lt;0,O20&lt;0),"NA",IF(AND(O21&gt;0,O20&lt;0),"LP",IF(AND(O21&lt;0,O20&gt;0),"PL",((O21/O20-1)*100))))</f>
        <v>60.345241206144308</v>
      </c>
      <c r="Q21" s="34">
        <v>15.992914649400468</v>
      </c>
      <c r="R21" s="37">
        <v>12.902689433312622</v>
      </c>
      <c r="S21" s="34">
        <v>0</v>
      </c>
      <c r="T21" s="39">
        <f>IF(O21&lt;0,"- ",IF(ISERROR(($E19-S21)/O21),"- ",(($E19-S21)/O21)))</f>
        <v>44.440806402001506</v>
      </c>
      <c r="U21" s="34">
        <v>19132.496333580784</v>
      </c>
      <c r="V21" s="34">
        <v>1496.5133968738319</v>
      </c>
      <c r="W21" s="34">
        <v>221056.45626050001</v>
      </c>
      <c r="X21" s="39">
        <f>IF(I21&lt;0,"- ",IF(ISERROR((U21+V21+W21)/I21),"- ",(U21+V21+W21)/I21))</f>
        <v>17.028432951020665</v>
      </c>
      <c r="Y21" s="39">
        <f>IF(ISERROR(W21/H21),"- ",(W21/H21))</f>
        <v>1.4134011130165214</v>
      </c>
      <c r="Z21" s="34">
        <v>1166.144427214555</v>
      </c>
      <c r="AA21" s="40">
        <f>IF(Z21&lt;0,"- ",IF(ISERROR(($E19/Z21)),"- ",(($E19/Z21))))</f>
        <v>5.3865540608927409</v>
      </c>
      <c r="AB21" s="34">
        <v>0</v>
      </c>
      <c r="AC21" s="41">
        <f>IF(ISERROR(AB21/$E19*100),"- ",(AB21/$E19*100))</f>
        <v>0</v>
      </c>
      <c r="AD21" s="42">
        <v>0</v>
      </c>
      <c r="AE21" s="34">
        <v>350.815</v>
      </c>
      <c r="AF21" s="43">
        <v>0.48568482529071244</v>
      </c>
      <c r="AG21" s="44">
        <v>3.9726256672127467</v>
      </c>
    </row>
    <row r="22" spans="1:33" s="45" customFormat="1" ht="10.5" x14ac:dyDescent="0.15">
      <c r="A22" s="46"/>
      <c r="B22" s="29">
        <v>28</v>
      </c>
      <c r="D22" s="47" t="s">
        <v>1121</v>
      </c>
      <c r="E22" s="50"/>
      <c r="F22" s="52"/>
      <c r="G22" s="33" t="s">
        <v>458</v>
      </c>
      <c r="H22" s="34">
        <v>196131.17934102</v>
      </c>
      <c r="I22" s="34">
        <v>19484.793061947377</v>
      </c>
      <c r="J22" s="34">
        <v>8146.6079731134369</v>
      </c>
      <c r="K22" s="34">
        <v>8146.6079731134369</v>
      </c>
      <c r="L22" s="35">
        <f>IF(ISERROR(K22/$H22*100),"- ",(K22/$H22*100))</f>
        <v>4.1536526729126786</v>
      </c>
      <c r="M22" s="35">
        <f>IF(ISERROR(I22/$H22*100),"- ",(I22/$H22*100))</f>
        <v>9.9345719163134678</v>
      </c>
      <c r="N22" s="35">
        <v>232.21948813800543</v>
      </c>
      <c r="O22" s="35">
        <v>232.21948813800543</v>
      </c>
      <c r="P22" s="42">
        <f>IF(AND(O22&lt;0,O21&lt;0),"NA",IF(AND(O22&gt;0,O21&lt;0),"LP",IF(AND(O22&lt;0,O21&gt;0),"PL",((O22/O21-1)*100))))</f>
        <v>64.292307810443106</v>
      </c>
      <c r="Q22" s="34">
        <v>0</v>
      </c>
      <c r="R22" s="37">
        <v>18.110254061840937</v>
      </c>
      <c r="S22" s="34">
        <v>0</v>
      </c>
      <c r="T22" s="39">
        <f>IF(O22&lt;0,"- ",IF(ISERROR(($E19-S22)/O22),"- ",(($E19-S22)/O22)))</f>
        <v>27.049840004241915</v>
      </c>
      <c r="U22" s="34">
        <v>18232.049700796772</v>
      </c>
      <c r="V22" s="34">
        <v>3057.8017052831456</v>
      </c>
      <c r="W22" s="34">
        <v>221056.45626050001</v>
      </c>
      <c r="X22" s="39">
        <f>IF(I22&lt;0,"- ",IF(ISERROR((U22+V22+W22)/I22),"- ",(U22+V22+W22)/I22))</f>
        <v>12.437715242655957</v>
      </c>
      <c r="Y22" s="39">
        <f>IF(ISERROR(W22/H22),"- ",(W22/H22))</f>
        <v>1.1270847246380014</v>
      </c>
      <c r="Z22" s="34">
        <v>1398.3639153525603</v>
      </c>
      <c r="AA22" s="40">
        <f>IF(Z22&lt;0,"- ",IF(ISERROR(($E19/Z22)),"- ",(($E19/Z22))))</f>
        <v>4.4920352499344114</v>
      </c>
      <c r="AB22" s="34">
        <v>0</v>
      </c>
      <c r="AC22" s="41">
        <f>IF(ISERROR(AB22/$E19*100),"- ",(AB22/$E19*100))</f>
        <v>0</v>
      </c>
      <c r="AD22" s="42">
        <v>0</v>
      </c>
      <c r="AE22" s="34">
        <v>350.815</v>
      </c>
      <c r="AF22" s="43">
        <v>0.38577728993171456</v>
      </c>
      <c r="AG22" s="44">
        <v>6.2331447367443493</v>
      </c>
    </row>
    <row r="23" spans="1:33" s="45" customFormat="1" ht="10.5" x14ac:dyDescent="0.15">
      <c r="A23" s="46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28">
        <v>4</v>
      </c>
      <c r="B24" s="29">
        <v>25</v>
      </c>
      <c r="C24" s="30" t="str">
        <f>VLOOKUP($A24,'All cos summary'!$A$154:$B$160,2,FALSE)</f>
        <v>SYRMA IB Equity</v>
      </c>
      <c r="D24" s="63" t="s">
        <v>647</v>
      </c>
      <c r="E24" s="64">
        <v>796.3</v>
      </c>
      <c r="F24" s="65">
        <v>1646.0878893854988</v>
      </c>
      <c r="G24" s="33" t="s">
        <v>518</v>
      </c>
      <c r="H24" s="78">
        <v>37866.910000000003</v>
      </c>
      <c r="I24" s="78">
        <v>3233.1800000000021</v>
      </c>
      <c r="J24" s="78">
        <v>1698.7100000000019</v>
      </c>
      <c r="K24" s="78">
        <v>1720.090000000002</v>
      </c>
      <c r="L24" s="79">
        <f>IF(ISERROR(K24/$H24*100),"- ",(K24/$H24*100))</f>
        <v>4.5424620070663329</v>
      </c>
      <c r="M24" s="79">
        <f>IF(ISERROR(I24/$H24*100),"- ",(I24/$H24*100))</f>
        <v>8.5382725973679978</v>
      </c>
      <c r="N24" s="79">
        <v>9.5407954079540893</v>
      </c>
      <c r="O24" s="79">
        <v>9.6608760608154132</v>
      </c>
      <c r="P24" s="80" t="s">
        <v>50</v>
      </c>
      <c r="Q24" s="78">
        <v>12.15031015285799</v>
      </c>
      <c r="R24" s="81">
        <v>9.3089232411543286</v>
      </c>
      <c r="S24" s="78">
        <v>0</v>
      </c>
      <c r="T24" s="82">
        <f>IF(O24&lt;0,"- ",IF(ISERROR(($E24-S24)/O24),"- ",(($E24-S24)/O24)))</f>
        <v>82.425237109686023</v>
      </c>
      <c r="U24" s="78">
        <v>3153.8599999999997</v>
      </c>
      <c r="V24" s="78">
        <v>748.55</v>
      </c>
      <c r="W24" s="78">
        <v>153357.7782146</v>
      </c>
      <c r="X24" s="82">
        <f>IF(I24&lt;0,"- ",IF(ISERROR((U24+V24+W24)/I24),"- ",(U24+V24+W24)/I24))</f>
        <v>48.639478227194246</v>
      </c>
      <c r="Y24" s="70">
        <f>IF(ISERROR(W24/H24),"- ",(W24/H24))</f>
        <v>4.0499153011058988</v>
      </c>
      <c r="Z24" s="78">
        <v>98.286632181390303</v>
      </c>
      <c r="AA24" s="71">
        <f>IF(Z24&lt;0,"- ",IF(ISERROR(($E24/Z24)),"- ",(($E24/Z24))))</f>
        <v>8.1018138715996439</v>
      </c>
      <c r="AB24" s="78">
        <v>0</v>
      </c>
      <c r="AC24" s="72">
        <f>IF(ISERROR(AB24/$E24*100),"- ",(AB24/$E24*100))</f>
        <v>0</v>
      </c>
      <c r="AD24" s="80">
        <v>0</v>
      </c>
      <c r="AE24" s="78">
        <v>1780.47</v>
      </c>
      <c r="AF24" s="74">
        <v>0.18012546518295483</v>
      </c>
      <c r="AG24" s="75">
        <v>4.2464762230585045</v>
      </c>
    </row>
    <row r="25" spans="1:33" s="45" customFormat="1" ht="10.5" x14ac:dyDescent="0.15">
      <c r="A25" s="46"/>
      <c r="B25" s="29">
        <v>26</v>
      </c>
      <c r="C25" s="47"/>
      <c r="D25" s="47" t="s">
        <v>965</v>
      </c>
      <c r="E25" s="48"/>
      <c r="F25" s="32"/>
      <c r="G25" s="33" t="s">
        <v>311</v>
      </c>
      <c r="H25" s="34">
        <v>47161.543267302928</v>
      </c>
      <c r="I25" s="34">
        <v>4545.6323392193572</v>
      </c>
      <c r="J25" s="34">
        <v>2679.8104274067114</v>
      </c>
      <c r="K25" s="34">
        <v>2679.8104274067114</v>
      </c>
      <c r="L25" s="35">
        <f>IF(ISERROR(K25/$H25*100),"- ",(K25/$H25*100))</f>
        <v>5.6821940966139302</v>
      </c>
      <c r="M25" s="35">
        <f>IF(ISERROR(I25/$H25*100),"- ",(I25/$H25*100))</f>
        <v>9.638430009500647</v>
      </c>
      <c r="N25" s="35">
        <v>13.931720969867094</v>
      </c>
      <c r="O25" s="35">
        <v>13.931720969867094</v>
      </c>
      <c r="P25" s="42">
        <f>IF(AND(O25&lt;0,O24&lt;0),"NA",IF(AND(O25&gt;0,O24&lt;0),"LP",IF(AND(O25&lt;0,O24&gt;0),"PL",((O25/O24-1)*100))))</f>
        <v>44.207635851724248</v>
      </c>
      <c r="Q25" s="34">
        <v>11.511116945498275</v>
      </c>
      <c r="R25" s="37">
        <v>8.6646741769626043</v>
      </c>
      <c r="S25" s="34">
        <v>0</v>
      </c>
      <c r="T25" s="38">
        <f>IF(O25&lt;0,"- ",IF(ISERROR(($E24-S25)/O25),"- ",(($E24-S25)/O25)))</f>
        <v>57.157331942142427</v>
      </c>
      <c r="U25" s="34">
        <v>-7476.0243709214665</v>
      </c>
      <c r="V25" s="34">
        <v>748.55</v>
      </c>
      <c r="W25" s="34">
        <v>153357.7782146</v>
      </c>
      <c r="X25" s="38">
        <f>IF(I25&lt;0,"- ",IF(ISERROR((U25+V25+W25)/I25),"- ",(U25+V25+W25)/I25))</f>
        <v>32.257405109199844</v>
      </c>
      <c r="Y25" s="39">
        <f>IF(ISERROR(W25/H25),"- ",(W25/H25))</f>
        <v>3.2517548746315699</v>
      </c>
      <c r="Z25" s="34">
        <v>156.89605197269015</v>
      </c>
      <c r="AA25" s="40">
        <f>IF(Z25&lt;0,"- ",IF(ISERROR(($E24/Z25)),"- ",(($E24/Z25))))</f>
        <v>5.0753348474224618</v>
      </c>
      <c r="AB25" s="34">
        <v>0</v>
      </c>
      <c r="AC25" s="41">
        <f>IF(ISERROR(AB25/$E24*100),"- ",(AB25/$E24*100))</f>
        <v>0</v>
      </c>
      <c r="AD25" s="42">
        <v>0</v>
      </c>
      <c r="AE25" s="34">
        <v>1923.53151</v>
      </c>
      <c r="AF25" s="43">
        <v>-0.30405057303171484</v>
      </c>
      <c r="AG25" s="44">
        <v>7.2753735625491833</v>
      </c>
    </row>
    <row r="26" spans="1:33" s="45" customFormat="1" ht="10.5" x14ac:dyDescent="0.15">
      <c r="A26" s="46"/>
      <c r="B26" s="29">
        <v>27</v>
      </c>
      <c r="C26" s="47"/>
      <c r="D26" s="49" t="s">
        <v>913</v>
      </c>
      <c r="E26" s="50"/>
      <c r="F26" s="51"/>
      <c r="G26" s="33" t="s">
        <v>407</v>
      </c>
      <c r="H26" s="34">
        <v>60096.378419351386</v>
      </c>
      <c r="I26" s="34">
        <v>5947.7794944121852</v>
      </c>
      <c r="J26" s="34">
        <v>3405.1055317532605</v>
      </c>
      <c r="K26" s="34">
        <v>3405.1055317532605</v>
      </c>
      <c r="L26" s="35">
        <f>IF(ISERROR(K26/$H26*100),"- ",(K26/$H26*100))</f>
        <v>5.6660744312951756</v>
      </c>
      <c r="M26" s="35">
        <f>IF(ISERROR(I26/$H26*100),"- ",(I26/$H26*100))</f>
        <v>9.8970680943678389</v>
      </c>
      <c r="N26" s="35">
        <v>17.70236418821785</v>
      </c>
      <c r="O26" s="35">
        <v>17.70236418821785</v>
      </c>
      <c r="P26" s="42">
        <f>IF(AND(O26&lt;0,O25&lt;0),"NA",IF(AND(O26&gt;0,O25&lt;0),"LP",IF(AND(O26&lt;0,O25&gt;0),"PL",((O26/O25-1)*100))))</f>
        <v>27.065164644815077</v>
      </c>
      <c r="Q26" s="34">
        <v>13.143260649006045</v>
      </c>
      <c r="R26" s="37">
        <v>9.9178489139118682</v>
      </c>
      <c r="S26" s="34">
        <v>0</v>
      </c>
      <c r="T26" s="39">
        <f>IF(O26&lt;0,"- ",IF(ISERROR(($E24-S26)/O26),"- ",(($E24-S26)/O26)))</f>
        <v>44.982692228758509</v>
      </c>
      <c r="U26" s="34">
        <v>-4675.0919557770903</v>
      </c>
      <c r="V26" s="34">
        <v>748.55</v>
      </c>
      <c r="W26" s="34">
        <v>153357.7782146</v>
      </c>
      <c r="X26" s="39">
        <f>IF(I26&lt;0,"- ",IF(ISERROR((U26+V26+W26)/I26),"- ",(U26+V26+W26)/I26))</f>
        <v>25.123869571696535</v>
      </c>
      <c r="Y26" s="39">
        <f>IF(ISERROR(W26/H26),"- ",(W26/H26))</f>
        <v>2.5518638934358462</v>
      </c>
      <c r="Z26" s="34">
        <v>174.59841616090799</v>
      </c>
      <c r="AA26" s="40">
        <f>IF(Z26&lt;0,"- ",IF(ISERROR(($E24/Z26)),"- ",(($E24/Z26))))</f>
        <v>4.5607515664182117</v>
      </c>
      <c r="AB26" s="34">
        <v>0</v>
      </c>
      <c r="AC26" s="41">
        <f>IF(ISERROR(AB26/$E24*100),"- ",(AB26/$E24*100))</f>
        <v>0</v>
      </c>
      <c r="AD26" s="42">
        <v>0</v>
      </c>
      <c r="AE26" s="34">
        <v>1923.53151</v>
      </c>
      <c r="AF26" s="43">
        <v>-0.1432734527269901</v>
      </c>
      <c r="AG26" s="44">
        <v>9.5402228348498621</v>
      </c>
    </row>
    <row r="27" spans="1:33" s="45" customFormat="1" ht="10.5" x14ac:dyDescent="0.15">
      <c r="A27" s="46"/>
      <c r="B27" s="29">
        <v>28</v>
      </c>
      <c r="D27" s="47" t="s">
        <v>1121</v>
      </c>
      <c r="E27" s="50"/>
      <c r="F27" s="52"/>
      <c r="G27" s="33" t="s">
        <v>458</v>
      </c>
      <c r="H27" s="34">
        <v>78421.181655598266</v>
      </c>
      <c r="I27" s="34">
        <v>8091.8878171081087</v>
      </c>
      <c r="J27" s="34">
        <v>4453.0178522021615</v>
      </c>
      <c r="K27" s="34">
        <v>4453.0178522021615</v>
      </c>
      <c r="L27" s="35">
        <f>IF(ISERROR(K27/$H27*100),"- ",(K27/$H27*100))</f>
        <v>5.6783355697934361</v>
      </c>
      <c r="M27" s="35">
        <f>IF(ISERROR(I27/$H27*100),"- ",(I27/$H27*100))</f>
        <v>10.318497689368153</v>
      </c>
      <c r="N27" s="35">
        <v>23.150220461957296</v>
      </c>
      <c r="O27" s="35">
        <v>23.150220461957296</v>
      </c>
      <c r="P27" s="42">
        <f>IF(AND(O27&lt;0,O26&lt;0),"NA",IF(AND(O27&gt;0,O26&lt;0),"LP",IF(AND(O27&lt;0,O26&gt;0),"PL",((O27/O26-1)*100))))</f>
        <v>30.774738423726333</v>
      </c>
      <c r="Q27" s="34">
        <v>15.492160741976296</v>
      </c>
      <c r="R27" s="37">
        <v>12.042227821912764</v>
      </c>
      <c r="S27" s="34">
        <v>0</v>
      </c>
      <c r="T27" s="39">
        <f>IF(O27&lt;0,"- ",IF(ISERROR(($E24-S27)/O27),"- ",(($E24-S27)/O27)))</f>
        <v>34.397080637247406</v>
      </c>
      <c r="U27" s="34">
        <v>-3769.6325481013355</v>
      </c>
      <c r="V27" s="34">
        <v>748.55</v>
      </c>
      <c r="W27" s="34">
        <v>153357.7782146</v>
      </c>
      <c r="X27" s="39">
        <f>IF(I27&lt;0,"- ",IF(ISERROR((U27+V27+W27)/I27),"- ",(U27+V27+W27)/I27))</f>
        <v>18.57869252075546</v>
      </c>
      <c r="Y27" s="39">
        <f>IF(ISERROR(W27/H27),"- ",(W27/H27))</f>
        <v>1.9555657665055373</v>
      </c>
      <c r="Z27" s="34">
        <v>199.03533246701085</v>
      </c>
      <c r="AA27" s="40">
        <f>IF(Z27&lt;0,"- ",IF(ISERROR(($E24/Z27)),"- ",(($E24/Z27))))</f>
        <v>4.0007971958043322</v>
      </c>
      <c r="AB27" s="34">
        <v>0</v>
      </c>
      <c r="AC27" s="41">
        <f>IF(ISERROR(AB27/$E24*100),"- ",(AB27/$E24*100))</f>
        <v>0</v>
      </c>
      <c r="AD27" s="42">
        <v>0</v>
      </c>
      <c r="AE27" s="34">
        <v>1923.53151</v>
      </c>
      <c r="AF27" s="43">
        <v>-0.10276136352914843</v>
      </c>
      <c r="AG27" s="44">
        <v>9.8321276179695811</v>
      </c>
    </row>
    <row r="28" spans="1:33" s="45" customFormat="1" ht="10.5" x14ac:dyDescent="0.15">
      <c r="A28" s="46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28">
        <v>5</v>
      </c>
      <c r="B29" s="29">
        <v>25</v>
      </c>
      <c r="C29" s="30" t="str">
        <f>VLOOKUP($A29,'All cos summary'!$A$154:$B$160,2,FALSE)</f>
        <v>PGEL IB Equity</v>
      </c>
      <c r="D29" s="63" t="s">
        <v>646</v>
      </c>
      <c r="E29" s="64">
        <v>454.45</v>
      </c>
      <c r="F29" s="65">
        <v>1388.1222004717433</v>
      </c>
      <c r="G29" s="33" t="s">
        <v>518</v>
      </c>
      <c r="H29" s="78">
        <v>48695.317000000003</v>
      </c>
      <c r="I29" s="78">
        <v>4840.5400000000009</v>
      </c>
      <c r="J29" s="78">
        <v>2877.2494000000006</v>
      </c>
      <c r="K29" s="78">
        <v>2877.2494000000006</v>
      </c>
      <c r="L29" s="79">
        <f>IF(ISERROR(K29/$H29*100),"- ",(K29/$H29*100))</f>
        <v>5.9086778303548169</v>
      </c>
      <c r="M29" s="79">
        <f>IF(ISERROR(I29/$H29*100),"- ",(I29/$H29*100))</f>
        <v>9.9404630634194255</v>
      </c>
      <c r="N29" s="79">
        <v>10.163583120800867</v>
      </c>
      <c r="O29" s="79">
        <v>10.163583120800867</v>
      </c>
      <c r="P29" s="80" t="s">
        <v>50</v>
      </c>
      <c r="Q29" s="78">
        <v>20.029484283822143</v>
      </c>
      <c r="R29" s="81">
        <v>14.883780142118217</v>
      </c>
      <c r="S29" s="78">
        <v>0</v>
      </c>
      <c r="T29" s="82">
        <f>IF(O29&lt;0,"- ",IF(ISERROR(($E29-S29)/O29),"- ",(($E29-S29)/O29)))</f>
        <v>44.713561605052369</v>
      </c>
      <c r="U29" s="78">
        <v>-6777.2569999999996</v>
      </c>
      <c r="V29" s="78">
        <v>0</v>
      </c>
      <c r="W29" s="78">
        <v>129324.40480694998</v>
      </c>
      <c r="X29" s="82">
        <f>IF(I29&lt;0,"- ",IF(ISERROR((U29+V29+W29)/I29),"- ",(U29+V29+W29)/I29))</f>
        <v>25.316834032349689</v>
      </c>
      <c r="Y29" s="70">
        <f>IF(ISERROR(W29/H29),"- ",(W29/H29))</f>
        <v>2.6557873071644647</v>
      </c>
      <c r="Z29" s="78">
        <v>99.903459628250687</v>
      </c>
      <c r="AA29" s="71">
        <f>IF(Z29&lt;0,"- ",IF(ISERROR(($E29/Z29)),"- ",(($E29/Z29))))</f>
        <v>4.5488915167807731</v>
      </c>
      <c r="AB29" s="78">
        <v>0</v>
      </c>
      <c r="AC29" s="72">
        <f>IF(ISERROR(AB29/$E29*100),"- ",(AB29/$E29*100))</f>
        <v>0</v>
      </c>
      <c r="AD29" s="80">
        <v>0</v>
      </c>
      <c r="AE29" s="78">
        <v>283.09399999999999</v>
      </c>
      <c r="AF29" s="74">
        <v>-0.35058206339232051</v>
      </c>
      <c r="AG29" s="75">
        <v>4.7092908487059129</v>
      </c>
    </row>
    <row r="30" spans="1:33" s="45" customFormat="1" ht="10.5" x14ac:dyDescent="0.15">
      <c r="A30" s="46"/>
      <c r="B30" s="29">
        <v>26</v>
      </c>
      <c r="C30" s="47"/>
      <c r="D30" s="47" t="s">
        <v>966</v>
      </c>
      <c r="E30" s="48"/>
      <c r="F30" s="32"/>
      <c r="G30" s="33" t="s">
        <v>311</v>
      </c>
      <c r="H30" s="34">
        <v>55668.20071208851</v>
      </c>
      <c r="I30" s="34">
        <v>4974.4200245532502</v>
      </c>
      <c r="J30" s="34">
        <v>2868.3511915211507</v>
      </c>
      <c r="K30" s="34">
        <v>2868.3511915211507</v>
      </c>
      <c r="L30" s="35">
        <f>IF(ISERROR(K30/$H30*100),"- ",(K30/$H30*100))</f>
        <v>5.1525846979607515</v>
      </c>
      <c r="M30" s="35">
        <f>IF(ISERROR(I30/$H30*100),"- ",(I30/$H30*100))</f>
        <v>8.9358376252908798</v>
      </c>
      <c r="N30" s="35">
        <v>10.132151128321867</v>
      </c>
      <c r="O30" s="35">
        <v>10.132151128321867</v>
      </c>
      <c r="P30" s="42">
        <f>IF(AND(O30&lt;0,O29&lt;0),"NA",IF(AND(O30&gt;0,O29&lt;0),"LP",IF(AND(O30&lt;0,O29&gt;0),"PL",((O30/O29-1)*100))))</f>
        <v>-0.30926093785439424</v>
      </c>
      <c r="Q30" s="34">
        <v>13.826590707057214</v>
      </c>
      <c r="R30" s="37">
        <v>9.6794402991042823</v>
      </c>
      <c r="S30" s="34">
        <v>0</v>
      </c>
      <c r="T30" s="38">
        <f>IF(O30&lt;0,"- ",IF(ISERROR(($E29-S30)/O30),"- ",(($E29-S30)/O30)))</f>
        <v>44.852272162591404</v>
      </c>
      <c r="U30" s="34">
        <v>98.130971008213237</v>
      </c>
      <c r="V30" s="34">
        <v>0</v>
      </c>
      <c r="W30" s="34">
        <v>129324.40480694998</v>
      </c>
      <c r="X30" s="38">
        <f>IF(I30&lt;0,"- ",IF(ISERROR((U30+V30+W30)/I30),"- ",(U30+V30+W30)/I30))</f>
        <v>26.017613136635273</v>
      </c>
      <c r="Y30" s="39">
        <f>IF(ISERROR(W30/H30),"- ",(W30/H30))</f>
        <v>2.3231288806298136</v>
      </c>
      <c r="Z30" s="34">
        <v>109.45061075657254</v>
      </c>
      <c r="AA30" s="40">
        <f>IF(Z30&lt;0,"- ",IF(ISERROR(($E29/Z30)),"- ",(($E29/Z30))))</f>
        <v>4.1521010879577034</v>
      </c>
      <c r="AB30" s="34">
        <v>0</v>
      </c>
      <c r="AC30" s="41">
        <f>IF(ISERROR(AB30/$E29*100),"- ",(AB30/$E29*100))</f>
        <v>0</v>
      </c>
      <c r="AD30" s="42">
        <v>0</v>
      </c>
      <c r="AE30" s="34">
        <v>283.09399999999999</v>
      </c>
      <c r="AF30" s="43">
        <v>3.3114943462115099E-3</v>
      </c>
      <c r="AG30" s="44">
        <v>3.8019539692507949</v>
      </c>
    </row>
    <row r="31" spans="1:33" s="45" customFormat="1" ht="10.5" x14ac:dyDescent="0.15">
      <c r="A31" s="46"/>
      <c r="B31" s="29">
        <v>27</v>
      </c>
      <c r="C31" s="47"/>
      <c r="D31" s="49" t="s">
        <v>891</v>
      </c>
      <c r="E31" s="50"/>
      <c r="F31" s="51"/>
      <c r="G31" s="33" t="s">
        <v>407</v>
      </c>
      <c r="H31" s="34">
        <v>71356.806826045606</v>
      </c>
      <c r="I31" s="34">
        <v>6557.8691279457398</v>
      </c>
      <c r="J31" s="34">
        <v>4331.7419354042304</v>
      </c>
      <c r="K31" s="34">
        <v>4331.7419354042304</v>
      </c>
      <c r="L31" s="35">
        <f>IF(ISERROR(K31/$H31*100),"- ",(K31/$H31*100))</f>
        <v>6.0705378058244639</v>
      </c>
      <c r="M31" s="35">
        <f>IF(ISERROR(I31/$H31*100),"- ",(I31/$H31*100))</f>
        <v>9.1902502643266875</v>
      </c>
      <c r="N31" s="35">
        <v>15.301426153165487</v>
      </c>
      <c r="O31" s="35">
        <v>15.301426153165487</v>
      </c>
      <c r="P31" s="42">
        <f>IF(AND(O31&lt;0,O30&lt;0),"NA",IF(AND(O31&gt;0,O30&lt;0),"LP",IF(AND(O31&lt;0,O30&gt;0),"PL",((O31/O30-1)*100))))</f>
        <v>51.018534557723072</v>
      </c>
      <c r="Q31" s="34">
        <v>16.236918091275303</v>
      </c>
      <c r="R31" s="37">
        <v>13.19869871855067</v>
      </c>
      <c r="S31" s="34">
        <v>0</v>
      </c>
      <c r="T31" s="39">
        <f>IF(O31&lt;0,"- ",IF(ISERROR(($E29-S31)/O31),"- ",(($E29-S31)/O31)))</f>
        <v>29.699845978473419</v>
      </c>
      <c r="U31" s="34">
        <v>1452.4220126835344</v>
      </c>
      <c r="V31" s="34">
        <v>0</v>
      </c>
      <c r="W31" s="34">
        <v>129324.40480694998</v>
      </c>
      <c r="X31" s="39">
        <f>IF(I31&lt;0,"- ",IF(ISERROR((U31+V31+W31)/I31),"- ",(U31+V31+W31)/I31))</f>
        <v>19.941969604477226</v>
      </c>
      <c r="Y31" s="39">
        <f>IF(ISERROR(W31/H31),"- ",(W31/H31))</f>
        <v>1.8123625559957919</v>
      </c>
      <c r="Z31" s="34">
        <v>122.41203690973803</v>
      </c>
      <c r="AA31" s="40">
        <f>IF(Z31&lt;0,"- ",IF(ISERROR(($E29/Z31)),"- ",(($E29/Z31))))</f>
        <v>3.7124617110578275</v>
      </c>
      <c r="AB31" s="34">
        <v>0</v>
      </c>
      <c r="AC31" s="41">
        <f>IF(ISERROR(AB31/$E29*100),"- ",(AB31/$E29*100))</f>
        <v>0</v>
      </c>
      <c r="AD31" s="42">
        <v>0</v>
      </c>
      <c r="AE31" s="34">
        <v>283.09399999999999</v>
      </c>
      <c r="AF31" s="43">
        <v>4.4254899861231059E-2</v>
      </c>
      <c r="AG31" s="44">
        <v>8.7237217746241971</v>
      </c>
    </row>
    <row r="32" spans="1:33" s="45" customFormat="1" ht="10.5" x14ac:dyDescent="0.15">
      <c r="A32" s="46"/>
      <c r="B32" s="29">
        <v>28</v>
      </c>
      <c r="D32" s="47" t="s">
        <v>1121</v>
      </c>
      <c r="E32" s="50"/>
      <c r="F32" s="52"/>
      <c r="G32" s="33" t="s">
        <v>458</v>
      </c>
      <c r="H32" s="34">
        <v>93101.013671737295</v>
      </c>
      <c r="I32" s="34">
        <v>8808.1185313650858</v>
      </c>
      <c r="J32" s="34">
        <v>6175.1098558594567</v>
      </c>
      <c r="K32" s="34">
        <v>6175.1098558594567</v>
      </c>
      <c r="L32" s="35">
        <f>IF(ISERROR(K32/$H32*100),"- ",(K32/$H32*100))</f>
        <v>6.6326988421760182</v>
      </c>
      <c r="M32" s="35">
        <f>IF(ISERROR(I32/$H32*100),"- ",(I32/$H32*100))</f>
        <v>9.4608191511441824</v>
      </c>
      <c r="N32" s="35">
        <v>21.812930884651234</v>
      </c>
      <c r="O32" s="35">
        <v>21.812930884651234</v>
      </c>
      <c r="P32" s="42">
        <f>IF(AND(O32&lt;0,O31&lt;0),"NA",IF(AND(O32&gt;0,O31&lt;0),"LP",IF(AND(O32&lt;0,O31&gt;0),"PL",((O32/O31-1)*100))))</f>
        <v>42.55488780134835</v>
      </c>
      <c r="Q32" s="34">
        <v>20.046937163315086</v>
      </c>
      <c r="R32" s="37">
        <v>16.506377670885918</v>
      </c>
      <c r="S32" s="34">
        <v>0</v>
      </c>
      <c r="T32" s="39">
        <f>IF(O32&lt;0,"- ",IF(ISERROR(($E29-S32)/O32),"- ",(($E29-S32)/O32)))</f>
        <v>20.833972399361326</v>
      </c>
      <c r="U32" s="34">
        <v>553.22905093227291</v>
      </c>
      <c r="V32" s="34">
        <v>0</v>
      </c>
      <c r="W32" s="34">
        <v>129324.40480694998</v>
      </c>
      <c r="X32" s="39">
        <f>IF(I32&lt;0,"- ",IF(ISERROR((U32+V32+W32)/I32),"- ",(U32+V32+W32)/I32))</f>
        <v>14.745218674725733</v>
      </c>
      <c r="Y32" s="39">
        <f>IF(ISERROR(W32/H32),"- ",(W32/H32))</f>
        <v>1.3890762270637773</v>
      </c>
      <c r="Z32" s="34">
        <v>141.88496779438921</v>
      </c>
      <c r="AA32" s="40">
        <f>IF(Z32&lt;0,"- ",IF(ISERROR(($E29/Z32)),"- ",(($E29/Z32))))</f>
        <v>3.2029467748730114</v>
      </c>
      <c r="AB32" s="34">
        <v>0</v>
      </c>
      <c r="AC32" s="41">
        <f>IF(ISERROR(AB32/$E29*100),"- ",(AB32/$E29*100))</f>
        <v>0</v>
      </c>
      <c r="AD32" s="42">
        <v>0</v>
      </c>
      <c r="AE32" s="34">
        <v>283.09399999999999</v>
      </c>
      <c r="AF32" s="43">
        <v>1.4788089388448503E-2</v>
      </c>
      <c r="AG32" s="44">
        <v>17.769651458968653</v>
      </c>
    </row>
    <row r="33" spans="1:33" s="45" customFormat="1" ht="10.5" x14ac:dyDescent="0.15">
      <c r="A33" s="46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28">
        <v>6</v>
      </c>
      <c r="B34" s="29">
        <v>25</v>
      </c>
      <c r="C34" s="30" t="str">
        <f>VLOOKUP($A34,'All cos summary'!$A$154:$B$160,2,FALSE)</f>
        <v>AVALON IB Equity</v>
      </c>
      <c r="D34" s="63" t="s">
        <v>642</v>
      </c>
      <c r="E34" s="64">
        <v>939.5</v>
      </c>
      <c r="F34" s="65">
        <v>673.28728748457036</v>
      </c>
      <c r="G34" s="33" t="s">
        <v>518</v>
      </c>
      <c r="H34" s="78">
        <v>10981.28</v>
      </c>
      <c r="I34" s="78">
        <v>1148.8000000000002</v>
      </c>
      <c r="J34" s="78">
        <v>634.3900000000001</v>
      </c>
      <c r="K34" s="78">
        <v>634.3900000000001</v>
      </c>
      <c r="L34" s="79">
        <f>IF(ISERROR(K34/$H34*100),"- ",(K34/$H34*100))</f>
        <v>5.7770132443576712</v>
      </c>
      <c r="M34" s="79">
        <f>IF(ISERROR(I34/$H34*100),"- ",(I34/$H34*100))</f>
        <v>10.461439832150715</v>
      </c>
      <c r="N34" s="79">
        <v>9.5894490212380035</v>
      </c>
      <c r="O34" s="79">
        <v>9.5894490212380035</v>
      </c>
      <c r="P34" s="80" t="s">
        <v>50</v>
      </c>
      <c r="Q34" s="78">
        <v>13.730040612466274</v>
      </c>
      <c r="R34" s="81">
        <v>10.373528118035098</v>
      </c>
      <c r="S34" s="78">
        <v>0</v>
      </c>
      <c r="T34" s="82">
        <f>IF(O34&lt;0,"- ",IF(ISERROR(($E34-S34)/O34),"- ",(($E34-S34)/O34)))</f>
        <v>97.972260754425491</v>
      </c>
      <c r="U34" s="78">
        <v>401.32000000000005</v>
      </c>
      <c r="V34" s="78">
        <v>0</v>
      </c>
      <c r="W34" s="78">
        <v>62726.810138500005</v>
      </c>
      <c r="X34" s="82">
        <f>IF(I34&lt;0,"- ",IF(ISERROR((U34+V34+W34)/I34),"- ",(U34+V34+W34)/I34))</f>
        <v>54.951366764014622</v>
      </c>
      <c r="Y34" s="70">
        <f>IF(ISERROR(W34/H34),"- ",(W34/H34))</f>
        <v>5.712158340239025</v>
      </c>
      <c r="Z34" s="78">
        <v>92.441538810369593</v>
      </c>
      <c r="AA34" s="71">
        <f>IF(Z34&lt;0,"- ",IF(ISERROR(($E34/Z34)),"- ",(($E34/Z34))))</f>
        <v>10.163180017234978</v>
      </c>
      <c r="AB34" s="78">
        <v>0</v>
      </c>
      <c r="AC34" s="72">
        <f>IF(ISERROR(AB34/$E34*100),"- ",(AB34/$E34*100))</f>
        <v>0</v>
      </c>
      <c r="AD34" s="80">
        <v>0</v>
      </c>
      <c r="AE34" s="78">
        <v>132.31</v>
      </c>
      <c r="AF34" s="74">
        <v>6.925949703508881E-2</v>
      </c>
      <c r="AG34" s="75">
        <v>5.1670857279693498</v>
      </c>
    </row>
    <row r="35" spans="1:33" s="45" customFormat="1" ht="10.5" x14ac:dyDescent="0.15">
      <c r="A35" s="46"/>
      <c r="B35" s="29">
        <v>26</v>
      </c>
      <c r="C35" s="47"/>
      <c r="D35" s="47" t="s">
        <v>967</v>
      </c>
      <c r="E35" s="48"/>
      <c r="F35" s="32"/>
      <c r="G35" s="33" t="s">
        <v>311</v>
      </c>
      <c r="H35" s="34">
        <v>14817.1754812</v>
      </c>
      <c r="I35" s="34">
        <v>1459.3885827216004</v>
      </c>
      <c r="J35" s="34">
        <v>815.75846675259254</v>
      </c>
      <c r="K35" s="34">
        <v>815.75846675259254</v>
      </c>
      <c r="L35" s="35">
        <f>IF(ISERROR(K35/$H35*100),"- ",(K35/$H35*100))</f>
        <v>5.5054923780016312</v>
      </c>
      <c r="M35" s="35">
        <f>IF(ISERROR(I35/$H35*100),"- ",(I35/$H35*100))</f>
        <v>9.8493034962923236</v>
      </c>
      <c r="N35" s="35">
        <v>12.331017561070102</v>
      </c>
      <c r="O35" s="35">
        <v>12.331017561070102</v>
      </c>
      <c r="P35" s="42">
        <f>IF(AND(O35&lt;0,O34&lt;0),"NA",IF(AND(O35&gt;0,O34&lt;0),"LP",IF(AND(O35&lt;0,O34&gt;0),"PL",((O35/O34-1)*100))))</f>
        <v>28.589427127254918</v>
      </c>
      <c r="Q35" s="34">
        <v>15.18871261389458</v>
      </c>
      <c r="R35" s="37">
        <v>11.769320123634445</v>
      </c>
      <c r="S35" s="34">
        <v>0</v>
      </c>
      <c r="T35" s="38">
        <f>IF(O35&lt;0,"- ",IF(ISERROR(($E34-S35)/O35),"- ",(($E34-S35)/O35)))</f>
        <v>76.189981511831448</v>
      </c>
      <c r="U35" s="34">
        <v>979.15781595322267</v>
      </c>
      <c r="V35" s="34">
        <v>0</v>
      </c>
      <c r="W35" s="34">
        <v>62726.810138500005</v>
      </c>
      <c r="X35" s="38">
        <f>IF(I35&lt;0,"- ",IF(ISERROR((U35+V35+W35)/I35),"- ",(U35+V35+W35)/I35))</f>
        <v>43.65250537704533</v>
      </c>
      <c r="Y35" s="39">
        <f>IF(ISERROR(W35/H35),"- ",(W35/H35))</f>
        <v>4.233385115677927</v>
      </c>
      <c r="Z35" s="34">
        <v>104.77255637143968</v>
      </c>
      <c r="AA35" s="40">
        <f>IF(Z35&lt;0,"- ",IF(ISERROR(($E34/Z35)),"- ",(($E34/Z35))))</f>
        <v>8.9670428262653488</v>
      </c>
      <c r="AB35" s="34">
        <v>0</v>
      </c>
      <c r="AC35" s="41">
        <f>IF(ISERROR(AB35/$E34*100),"- ",(AB35/$E34*100))</f>
        <v>0</v>
      </c>
      <c r="AD35" s="42">
        <v>0</v>
      </c>
      <c r="AE35" s="34">
        <v>132.31</v>
      </c>
      <c r="AF35" s="43">
        <v>0.15010047460642223</v>
      </c>
      <c r="AG35" s="44">
        <v>6.6538298968414633</v>
      </c>
    </row>
    <row r="36" spans="1:33" s="45" customFormat="1" ht="10.5" x14ac:dyDescent="0.15">
      <c r="A36" s="46"/>
      <c r="B36" s="29">
        <v>27</v>
      </c>
      <c r="C36" s="47"/>
      <c r="D36" s="49" t="s">
        <v>828</v>
      </c>
      <c r="E36" s="50"/>
      <c r="F36" s="51"/>
      <c r="G36" s="33" t="s">
        <v>407</v>
      </c>
      <c r="H36" s="34">
        <v>19425.377107840002</v>
      </c>
      <c r="I36" s="34">
        <v>2193.1213082592039</v>
      </c>
      <c r="J36" s="34">
        <v>1336.5351913531069</v>
      </c>
      <c r="K36" s="34">
        <v>1336.5351913531069</v>
      </c>
      <c r="L36" s="35">
        <f>IF(ISERROR(K36/$H36*100),"- ",(K36/$H36*100))</f>
        <v>6.8803564735620339</v>
      </c>
      <c r="M36" s="35">
        <f>IF(ISERROR(I36/$H36*100),"- ",(I36/$H36*100))</f>
        <v>11.289980606729479</v>
      </c>
      <c r="N36" s="35">
        <v>20.203086559641854</v>
      </c>
      <c r="O36" s="35">
        <v>20.203086559641854</v>
      </c>
      <c r="P36" s="42">
        <f>IF(AND(O36&lt;0,O35&lt;0),"NA",IF(AND(O36&gt;0,O35&lt;0),"LP",IF(AND(O36&lt;0,O35&gt;0),"PL",((O36/O35-1)*100))))</f>
        <v>63.83957333273478</v>
      </c>
      <c r="Q36" s="34">
        <v>20.040382761652868</v>
      </c>
      <c r="R36" s="37">
        <v>16.16561922452598</v>
      </c>
      <c r="S36" s="34">
        <v>0</v>
      </c>
      <c r="T36" s="39">
        <f>IF(O36&lt;0,"- ",IF(ISERROR(($E34-S36)/O36),"- ",(($E34-S36)/O36)))</f>
        <v>46.502795363791918</v>
      </c>
      <c r="U36" s="34">
        <v>1366.4744250682022</v>
      </c>
      <c r="V36" s="34">
        <v>0</v>
      </c>
      <c r="W36" s="34">
        <v>62726.810138500005</v>
      </c>
      <c r="X36" s="39">
        <f>IF(I36&lt;0,"- ",IF(ISERROR((U36+V36+W36)/I36),"- ",(U36+V36+W36)/I36))</f>
        <v>29.224687354135661</v>
      </c>
      <c r="Y36" s="39">
        <f>IF(ISERROR(W36/H36),"- ",(W36/H36))</f>
        <v>3.2291167265516676</v>
      </c>
      <c r="Z36" s="34">
        <v>124.97564293108151</v>
      </c>
      <c r="AA36" s="40">
        <f>IF(Z36&lt;0,"- ",IF(ISERROR(($E34/Z36)),"- ",(($E34/Z36))))</f>
        <v>7.5174648272711213</v>
      </c>
      <c r="AB36" s="34">
        <v>0</v>
      </c>
      <c r="AC36" s="41">
        <f>IF(ISERROR(AB36/$E34*100),"- ",(AB36/$E34*100))</f>
        <v>0</v>
      </c>
      <c r="AD36" s="42">
        <v>0</v>
      </c>
      <c r="AE36" s="34">
        <v>132.31</v>
      </c>
      <c r="AF36" s="43">
        <v>0.17981118930028298</v>
      </c>
      <c r="AG36" s="44">
        <v>10.794032308535899</v>
      </c>
    </row>
    <row r="37" spans="1:33" s="45" customFormat="1" ht="10.5" x14ac:dyDescent="0.15">
      <c r="A37" s="46"/>
      <c r="B37" s="29">
        <v>28</v>
      </c>
      <c r="D37" s="47" t="s">
        <v>1123</v>
      </c>
      <c r="E37" s="50"/>
      <c r="F37" s="52"/>
      <c r="G37" s="33" t="s">
        <v>458</v>
      </c>
      <c r="H37" s="34">
        <v>24984.608790214406</v>
      </c>
      <c r="I37" s="34">
        <v>3217.3276421610335</v>
      </c>
      <c r="J37" s="34">
        <v>2073.1277351599697</v>
      </c>
      <c r="K37" s="34">
        <v>2073.1277351599697</v>
      </c>
      <c r="L37" s="35">
        <f>IF(ISERROR(K37/$H37*100),"- ",(K37/$H37*100))</f>
        <v>8.2976193566494469</v>
      </c>
      <c r="M37" s="35">
        <f>IF(ISERROR(I37/$H37*100),"- ",(I37/$H37*100))</f>
        <v>12.877238419763239</v>
      </c>
      <c r="N37" s="35">
        <v>31.337430808857526</v>
      </c>
      <c r="O37" s="35">
        <v>31.337430808857526</v>
      </c>
      <c r="P37" s="42">
        <f>IF(AND(O37&lt;0,O36&lt;0),"NA",IF(AND(O37&gt;0,O36&lt;0),"LP",IF(AND(O37&lt;0,O36&gt;0),"PL",((O37/O36-1)*100))))</f>
        <v>55.112094958093635</v>
      </c>
      <c r="Q37" s="34">
        <v>24.874856067617493</v>
      </c>
      <c r="R37" s="37">
        <v>20.047862958023728</v>
      </c>
      <c r="S37" s="34">
        <v>0</v>
      </c>
      <c r="T37" s="39">
        <f>IF(O37&lt;0,"- ",IF(ISERROR(($E34-S37)/O37),"- ",(($E34-S37)/O37)))</f>
        <v>29.98012203777887</v>
      </c>
      <c r="U37" s="34">
        <v>1286.1824674619779</v>
      </c>
      <c r="V37" s="34">
        <v>0</v>
      </c>
      <c r="W37" s="34">
        <v>62726.810138500005</v>
      </c>
      <c r="X37" s="39">
        <f>IF(I37&lt;0,"- ",IF(ISERROR((U37+V37+W37)/I37),"- ",(U37+V37+W37)/I37))</f>
        <v>19.896323820773617</v>
      </c>
      <c r="Y37" s="39">
        <f>IF(ISERROR(W37/H37),"- ",(W37/H37))</f>
        <v>2.5106180635122808</v>
      </c>
      <c r="Z37" s="34">
        <v>156.31307373993906</v>
      </c>
      <c r="AA37" s="40">
        <f>IF(Z37&lt;0,"- ",IF(ISERROR(($E34/Z37)),"- ",(($E34/Z37))))</f>
        <v>6.0103737807821727</v>
      </c>
      <c r="AB37" s="34">
        <v>0</v>
      </c>
      <c r="AC37" s="41">
        <f>IF(ISERROR(AB37/$E34*100),"- ",(AB37/$E34*100))</f>
        <v>0</v>
      </c>
      <c r="AD37" s="42">
        <v>0</v>
      </c>
      <c r="AE37" s="34">
        <v>132.31</v>
      </c>
      <c r="AF37" s="43">
        <v>0.13823486586336528</v>
      </c>
      <c r="AG37" s="44">
        <v>16.720264642501562</v>
      </c>
    </row>
    <row r="38" spans="1:33" s="45" customFormat="1" ht="10.5" x14ac:dyDescent="0.15">
      <c r="A38" s="46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28">
        <v>7</v>
      </c>
      <c r="B39" s="29">
        <v>25</v>
      </c>
      <c r="C39" s="30" t="str">
        <f>VLOOKUP($A39,'All cos summary'!$A$154:$B$160,2,FALSE)</f>
        <v>CYIENTDL IB Equity</v>
      </c>
      <c r="D39" s="63" t="s">
        <v>643</v>
      </c>
      <c r="E39" s="64">
        <v>280.10000000000002</v>
      </c>
      <c r="F39" s="65">
        <v>238.60856887887081</v>
      </c>
      <c r="G39" s="33" t="s">
        <v>518</v>
      </c>
      <c r="H39" s="78">
        <v>15196.26</v>
      </c>
      <c r="I39" s="78">
        <v>1371.7399999999998</v>
      </c>
      <c r="J39" s="78">
        <v>680.75999999999976</v>
      </c>
      <c r="K39" s="78">
        <v>680.75999999999976</v>
      </c>
      <c r="L39" s="79">
        <f>IF(ISERROR(K39/$H39*100),"- ",(K39/$H39*100))</f>
        <v>4.4797864737770992</v>
      </c>
      <c r="M39" s="79">
        <f>IF(ISERROR(I39/$H39*100),"- ",(I39/$H39*100))</f>
        <v>9.0268263375330484</v>
      </c>
      <c r="N39" s="79">
        <v>8.5839659042190988</v>
      </c>
      <c r="O39" s="79">
        <v>8.5839659042190988</v>
      </c>
      <c r="P39" s="80" t="s">
        <v>50</v>
      </c>
      <c r="Q39" s="78">
        <v>10.833889963970559</v>
      </c>
      <c r="R39" s="81">
        <v>7.1701590946194269</v>
      </c>
      <c r="S39" s="78">
        <v>0</v>
      </c>
      <c r="T39" s="82">
        <f>IF(O39&lt;0,"- ",IF(ISERROR(($E39-S39)/O39),"- ",(($E39-S39)/O39)))</f>
        <v>32.630604912157011</v>
      </c>
      <c r="U39" s="78">
        <v>-440.26000000000022</v>
      </c>
      <c r="V39" s="78">
        <v>0</v>
      </c>
      <c r="W39" s="78">
        <v>22229.9673196</v>
      </c>
      <c r="X39" s="82">
        <f>IF(I39&lt;0,"- ",IF(ISERROR((U39+V39+W39)/I39),"- ",(U39+V39+W39)/I39))</f>
        <v>15.884721098458893</v>
      </c>
      <c r="Y39" s="70">
        <f>IF(ISERROR(W39/H39),"- ",(W39/H39))</f>
        <v>1.4628577899825352</v>
      </c>
      <c r="Z39" s="78">
        <v>119.71792802562229</v>
      </c>
      <c r="AA39" s="71">
        <f>IF(Z39&lt;0,"- ",IF(ISERROR(($E39/Z39)),"- ",(($E39/Z39))))</f>
        <v>2.3396662857383603</v>
      </c>
      <c r="AB39" s="78">
        <v>0</v>
      </c>
      <c r="AC39" s="72">
        <f>IF(ISERROR(AB39/$E39*100),"- ",(AB39/$E39*100))</f>
        <v>0</v>
      </c>
      <c r="AD39" s="80">
        <v>0</v>
      </c>
      <c r="AE39" s="78">
        <v>793.06</v>
      </c>
      <c r="AF39" s="74">
        <v>-4.7379980108985552E-2</v>
      </c>
      <c r="AG39" s="75">
        <v>2.7463577040884268</v>
      </c>
    </row>
    <row r="40" spans="1:33" s="45" customFormat="1" ht="10.5" x14ac:dyDescent="0.15">
      <c r="A40" s="46"/>
      <c r="B40" s="29">
        <v>26</v>
      </c>
      <c r="C40" s="47"/>
      <c r="D40" s="47" t="s">
        <v>968</v>
      </c>
      <c r="E40" s="48"/>
      <c r="F40" s="32"/>
      <c r="G40" s="33" t="s">
        <v>311</v>
      </c>
      <c r="H40" s="34">
        <v>13957.580273236385</v>
      </c>
      <c r="I40" s="34">
        <v>1533.5177978228858</v>
      </c>
      <c r="J40" s="34">
        <v>676.35071734458131</v>
      </c>
      <c r="K40" s="34">
        <v>676.35071734458131</v>
      </c>
      <c r="L40" s="35">
        <f>IF(ISERROR(K40/$H40*100),"- ",(K40/$H40*100))</f>
        <v>4.8457591079843665</v>
      </c>
      <c r="M40" s="35">
        <f>IF(ISERROR(I40/$H40*100),"- ",(I40/$H40*100))</f>
        <v>10.986988917867098</v>
      </c>
      <c r="N40" s="35">
        <v>8.5283675553499272</v>
      </c>
      <c r="O40" s="35">
        <v>8.5283675553499272</v>
      </c>
      <c r="P40" s="42">
        <f>IF(AND(O40&lt;0,O39&lt;0),"NA",IF(AND(O40&gt;0,O39&lt;0),"LP",IF(AND(O40&lt;0,O39&gt;0),"PL",((O40/O39-1)*100))))</f>
        <v>-0.64770001989226111</v>
      </c>
      <c r="Q40" s="34">
        <v>9.5401809075679935</v>
      </c>
      <c r="R40" s="37">
        <v>8.4125456593797558</v>
      </c>
      <c r="S40" s="34">
        <v>0</v>
      </c>
      <c r="T40" s="38">
        <f>IF(O40&lt;0,"- ",IF(ISERROR(($E39-S40)/O40),"- ",(($E39-S40)/O40)))</f>
        <v>32.843331174708879</v>
      </c>
      <c r="U40" s="34">
        <v>-3848.0197959456959</v>
      </c>
      <c r="V40" s="34">
        <v>0</v>
      </c>
      <c r="W40" s="34">
        <v>22229.9673196</v>
      </c>
      <c r="X40" s="38">
        <f>IF(I40&lt;0,"- ",IF(ISERROR((U40+V40+W40)/I40),"- ",(U40+V40+W40)/I40))</f>
        <v>11.986784600577119</v>
      </c>
      <c r="Y40" s="39">
        <f>IF(ISERROR(W40/H40),"- ",(W40/H40))</f>
        <v>1.5926805996757112</v>
      </c>
      <c r="Z40" s="34">
        <v>130.71433078637912</v>
      </c>
      <c r="AA40" s="40">
        <f>IF(Z40&lt;0,"- ",IF(ISERROR(($E39/Z40)),"- ",(($E39/Z40))))</f>
        <v>2.1428407911735059</v>
      </c>
      <c r="AB40" s="34">
        <v>0</v>
      </c>
      <c r="AC40" s="41">
        <f>IF(ISERROR(AB40/$E39*100),"- ",(AB40/$E39*100))</f>
        <v>0</v>
      </c>
      <c r="AD40" s="42">
        <v>0</v>
      </c>
      <c r="AE40" s="34">
        <v>793.06</v>
      </c>
      <c r="AF40" s="43">
        <v>-0.38749934866207836</v>
      </c>
      <c r="AG40" s="44">
        <v>3.5371737994286643</v>
      </c>
    </row>
    <row r="41" spans="1:33" s="45" customFormat="1" ht="10.5" x14ac:dyDescent="0.15">
      <c r="A41" s="46"/>
      <c r="B41" s="29">
        <v>27</v>
      </c>
      <c r="C41" s="47"/>
      <c r="D41" s="49" t="s">
        <v>929</v>
      </c>
      <c r="E41" s="50"/>
      <c r="F41" s="51"/>
      <c r="G41" s="33" t="s">
        <v>407</v>
      </c>
      <c r="H41" s="34">
        <v>18366.085011368752</v>
      </c>
      <c r="I41" s="34">
        <v>2157.6703870878655</v>
      </c>
      <c r="J41" s="34">
        <v>1102.679185939196</v>
      </c>
      <c r="K41" s="34">
        <v>1102.679185939196</v>
      </c>
      <c r="L41" s="35">
        <f>IF(ISERROR(K41/$H41*100),"- ",(K41/$H41*100))</f>
        <v>6.0038880646399537</v>
      </c>
      <c r="M41" s="35">
        <f>IF(ISERROR(I41/$H41*100),"- ",(I41/$H41*100))</f>
        <v>11.748123706017099</v>
      </c>
      <c r="N41" s="35">
        <v>13.904107960799889</v>
      </c>
      <c r="O41" s="35">
        <v>13.904107960799889</v>
      </c>
      <c r="P41" s="42">
        <f>IF(AND(O41&lt;0,O40&lt;0),"NA",IF(AND(O41&gt;0,O40&lt;0),"LP",IF(AND(O41&lt;0,O40&gt;0),"PL",((O41/O40-1)*100))))</f>
        <v>63.033638859499064</v>
      </c>
      <c r="Q41" s="34">
        <v>12.987225264197829</v>
      </c>
      <c r="R41" s="37">
        <v>9.61433969364513</v>
      </c>
      <c r="S41" s="34">
        <v>0</v>
      </c>
      <c r="T41" s="39">
        <f>IF(O41&lt;0,"- ",IF(ISERROR(($E39-S41)/O41),"- ",(($E39-S41)/O41)))</f>
        <v>20.145125511804942</v>
      </c>
      <c r="U41" s="34">
        <v>-3203.5419781133855</v>
      </c>
      <c r="V41" s="34">
        <v>0</v>
      </c>
      <c r="W41" s="34">
        <v>22229.9673196</v>
      </c>
      <c r="X41" s="39">
        <f>IF(I41&lt;0,"- ",IF(ISERROR((U41+V41+W41)/I41),"- ",(U41+V41+W41)/I41))</f>
        <v>8.818040723618557</v>
      </c>
      <c r="Y41" s="39">
        <f>IF(ISERROR(W41/H41),"- ",(W41/H41))</f>
        <v>1.2103813799097345</v>
      </c>
      <c r="Z41" s="34">
        <v>144.61843874717903</v>
      </c>
      <c r="AA41" s="40">
        <f>IF(Z41&lt;0,"- ",IF(ISERROR(($E39/Z41)),"- ",(($E39/Z41))))</f>
        <v>1.9368207984160923</v>
      </c>
      <c r="AB41" s="34">
        <v>0</v>
      </c>
      <c r="AC41" s="41">
        <f>IF(ISERROR(AB41/$E39*100),"- ",(AB41/$E39*100))</f>
        <v>0</v>
      </c>
      <c r="AD41" s="42">
        <v>0</v>
      </c>
      <c r="AE41" s="34">
        <v>793.06</v>
      </c>
      <c r="AF41" s="43">
        <v>-0.29342456262218231</v>
      </c>
      <c r="AG41" s="44">
        <v>5.2377829596495804</v>
      </c>
    </row>
    <row r="42" spans="1:33" s="45" customFormat="1" ht="10.5" x14ac:dyDescent="0.15">
      <c r="A42" s="46"/>
      <c r="B42" s="29">
        <v>28</v>
      </c>
      <c r="D42" s="47" t="s">
        <v>1123</v>
      </c>
      <c r="E42" s="50"/>
      <c r="F42" s="52"/>
      <c r="G42" s="33" t="s">
        <v>458</v>
      </c>
      <c r="H42" s="34">
        <v>24792.454097824335</v>
      </c>
      <c r="I42" s="34">
        <v>3036.3126822234281</v>
      </c>
      <c r="J42" s="34">
        <v>1718.8882636497842</v>
      </c>
      <c r="K42" s="34">
        <v>1718.8882636497842</v>
      </c>
      <c r="L42" s="35">
        <f>IF(ISERROR(K42/$H42*100),"- ",(K42/$H42*100))</f>
        <v>6.933110602393433</v>
      </c>
      <c r="M42" s="35">
        <f>IF(ISERROR(I42/$H42*100),"- ",(I42/$H42*100))</f>
        <v>12.246922673499595</v>
      </c>
      <c r="N42" s="35">
        <v>21.674126341635997</v>
      </c>
      <c r="O42" s="35">
        <v>21.674126341635997</v>
      </c>
      <c r="P42" s="42">
        <f>IF(AND(O42&lt;0,O41&lt;0),"NA",IF(AND(O42&gt;0,O41&lt;0),"LP",IF(AND(O42&lt;0,O41&gt;0),"PL",((O42/O41-1)*100))))</f>
        <v>55.882897362004556</v>
      </c>
      <c r="Q42" s="34">
        <v>16.937385365369007</v>
      </c>
      <c r="R42" s="37">
        <v>13.033731441967996</v>
      </c>
      <c r="S42" s="34">
        <v>0</v>
      </c>
      <c r="T42" s="39">
        <f>IF(O42&lt;0,"- ",IF(ISERROR(($E39-S42)/O42),"- ",(($E39-S42)/O42)))</f>
        <v>12.923242929609021</v>
      </c>
      <c r="U42" s="34">
        <v>-3014.8898564389851</v>
      </c>
      <c r="V42" s="34">
        <v>0</v>
      </c>
      <c r="W42" s="34">
        <v>22229.9673196</v>
      </c>
      <c r="X42" s="39">
        <f>IF(I42&lt;0,"- ",IF(ISERROR((U42+V42+W42)/I42),"- ",(U42+V42+W42)/I42))</f>
        <v>6.3284251242168565</v>
      </c>
      <c r="Y42" s="39">
        <f>IF(ISERROR(W42/H42),"- ",(W42/H42))</f>
        <v>0.89664247161198918</v>
      </c>
      <c r="Z42" s="34">
        <v>166.292565088815</v>
      </c>
      <c r="AA42" s="40">
        <f>IF(Z42&lt;0,"- ",IF(ISERROR(($E39/Z42)),"- ",(($E39/Z42))))</f>
        <v>1.6843807770383585</v>
      </c>
      <c r="AB42" s="34">
        <v>0</v>
      </c>
      <c r="AC42" s="41">
        <f>IF(ISERROR(AB42/$E39*100),"- ",(AB42/$E39*100))</f>
        <v>0</v>
      </c>
      <c r="AD42" s="42">
        <v>0</v>
      </c>
      <c r="AE42" s="34">
        <v>793.06</v>
      </c>
      <c r="AF42" s="43">
        <v>-0.2445452928099536</v>
      </c>
      <c r="AG42" s="44">
        <v>7.6259424309800856</v>
      </c>
    </row>
    <row r="43" spans="1:33" s="45" customFormat="1" ht="10.5" x14ac:dyDescent="0.15">
      <c r="A43" s="46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hidden="1" x14ac:dyDescent="0.15">
      <c r="A44" s="28">
        <f>+A39+1</f>
        <v>8</v>
      </c>
      <c r="B44" s="29">
        <v>21</v>
      </c>
      <c r="C44" s="30" t="e">
        <f>VLOOKUP($A44,'All cos summary'!$A$156:$B$160,2,FALSE)</f>
        <v>#N/A</v>
      </c>
      <c r="D44" s="63" t="e">
        <v>#N/A</v>
      </c>
      <c r="E44" s="64" t="e">
        <v>#N/A</v>
      </c>
      <c r="F44" s="65" t="e">
        <v>#N/A</v>
      </c>
      <c r="G44" s="33" t="s">
        <v>245</v>
      </c>
      <c r="H44" s="78" t="e">
        <v>#N/A</v>
      </c>
      <c r="I44" s="78" t="e">
        <v>#N/A</v>
      </c>
      <c r="J44" s="78" t="e">
        <v>#N/A</v>
      </c>
      <c r="K44" s="78" t="e">
        <v>#N/A</v>
      </c>
      <c r="L44" s="79" t="str">
        <f>IF(ISERROR(K44/$H44*100),"- ",(K44/$H44*100))</f>
        <v xml:space="preserve">- </v>
      </c>
      <c r="M44" s="79" t="str">
        <f>IF(ISERROR(I44/$H44*100),"- ",(I44/$H44*100))</f>
        <v xml:space="preserve">- </v>
      </c>
      <c r="N44" s="79" t="e">
        <v>#N/A</v>
      </c>
      <c r="O44" s="79" t="e">
        <v>#N/A</v>
      </c>
      <c r="P44" s="80" t="s">
        <v>50</v>
      </c>
      <c r="Q44" s="78" t="e">
        <v>#N/A</v>
      </c>
      <c r="R44" s="81" t="e">
        <v>#N/A</v>
      </c>
      <c r="S44" s="78" t="e">
        <v>#N/A</v>
      </c>
      <c r="T44" s="82" t="e">
        <f>IF(O44&lt;0,"- ",IF(ISERROR(($E44-S44)/O44),"- ",(($E44-S44)/O44)))</f>
        <v>#N/A</v>
      </c>
      <c r="U44" s="78" t="e">
        <v>#N/A</v>
      </c>
      <c r="V44" s="78" t="e">
        <v>#N/A</v>
      </c>
      <c r="W44" s="78" t="e">
        <v>#N/A</v>
      </c>
      <c r="X44" s="82" t="e">
        <f>IF(I44&lt;0,"- ",IF(ISERROR((U44+V44+W44)/I44),"- ",(U44+V44+W44)/I44))</f>
        <v>#N/A</v>
      </c>
      <c r="Y44" s="70" t="str">
        <f>IF(ISERROR(W44/H44),"- ",(W44/H44))</f>
        <v xml:space="preserve">- </v>
      </c>
      <c r="Z44" s="78" t="e">
        <v>#N/A</v>
      </c>
      <c r="AA44" s="71" t="e">
        <f>IF(Z44&lt;0,"- ",IF(ISERROR(($E44/Z44)),"- ",(($E44/Z44))))</f>
        <v>#N/A</v>
      </c>
      <c r="AB44" s="78" t="e">
        <v>#N/A</v>
      </c>
      <c r="AC44" s="72" t="str">
        <f>IF(ISERROR(AB44/$E44*100),"- ",(AB44/$E44*100))</f>
        <v xml:space="preserve">- </v>
      </c>
      <c r="AD44" s="80" t="e">
        <v>#N/A</v>
      </c>
      <c r="AE44" s="78" t="e">
        <v>#N/A</v>
      </c>
      <c r="AF44" s="74" t="e">
        <v>#N/A</v>
      </c>
      <c r="AG44" s="75" t="e">
        <v>#N/A</v>
      </c>
    </row>
    <row r="45" spans="1:33" s="45" customFormat="1" ht="10.5" hidden="1" x14ac:dyDescent="0.15">
      <c r="A45" s="46"/>
      <c r="B45" s="29">
        <v>23</v>
      </c>
      <c r="C45" s="47"/>
      <c r="D45" s="47" t="e">
        <v>#N/A</v>
      </c>
      <c r="E45" s="48"/>
      <c r="F45" s="32"/>
      <c r="G45" s="33" t="s">
        <v>223</v>
      </c>
      <c r="H45" s="34" t="e">
        <v>#N/A</v>
      </c>
      <c r="I45" s="34" t="e">
        <v>#N/A</v>
      </c>
      <c r="J45" s="34" t="e">
        <v>#N/A</v>
      </c>
      <c r="K45" s="34" t="e">
        <v>#N/A</v>
      </c>
      <c r="L45" s="35" t="str">
        <f>IF(ISERROR(K45/$H45*100),"- ",(K45/$H45*100))</f>
        <v xml:space="preserve">- </v>
      </c>
      <c r="M45" s="35" t="str">
        <f>IF(ISERROR(I45/$H45*100),"- ",(I45/$H45*100))</f>
        <v xml:space="preserve">- </v>
      </c>
      <c r="N45" s="35" t="e">
        <v>#N/A</v>
      </c>
      <c r="O45" s="35" t="e">
        <v>#N/A</v>
      </c>
      <c r="P45" s="42" t="e">
        <f>IF(AND(O45&lt;0,O44&lt;0),"NA",IF(AND(O45&gt;0,O44&lt;0),"LP",IF(AND(O45&lt;0,O44&gt;0),"PL",((O45/O44-1)*100))))</f>
        <v>#N/A</v>
      </c>
      <c r="Q45" s="34" t="e">
        <v>#N/A</v>
      </c>
      <c r="R45" s="37" t="e">
        <v>#N/A</v>
      </c>
      <c r="S45" s="34" t="e">
        <v>#N/A</v>
      </c>
      <c r="T45" s="38" t="e">
        <f>IF(O45&lt;0,"- ",IF(ISERROR(($E44-S45)/O45),"- ",(($E44-S45)/O45)))</f>
        <v>#N/A</v>
      </c>
      <c r="U45" s="34" t="e">
        <v>#N/A</v>
      </c>
      <c r="V45" s="34" t="e">
        <v>#N/A</v>
      </c>
      <c r="W45" s="34" t="e">
        <v>#N/A</v>
      </c>
      <c r="X45" s="38" t="e">
        <f>IF(I45&lt;0,"- ",IF(ISERROR((U45+V45+W45)/I45),"- ",(U45+V45+W45)/I45))</f>
        <v>#N/A</v>
      </c>
      <c r="Y45" s="39" t="str">
        <f>IF(ISERROR(W45/H45),"- ",(W45/H45))</f>
        <v xml:space="preserve">- </v>
      </c>
      <c r="Z45" s="34" t="e">
        <v>#N/A</v>
      </c>
      <c r="AA45" s="40" t="e">
        <f>IF(Z45&lt;0,"- ",IF(ISERROR(($E44/Z45)),"- ",(($E44/Z45))))</f>
        <v>#N/A</v>
      </c>
      <c r="AB45" s="34" t="e">
        <v>#N/A</v>
      </c>
      <c r="AC45" s="41" t="str">
        <f>IF(ISERROR(AB45/$E44*100),"- ",(AB45/$E44*100))</f>
        <v xml:space="preserve">- </v>
      </c>
      <c r="AD45" s="42" t="e">
        <v>#N/A</v>
      </c>
      <c r="AE45" s="34" t="e">
        <v>#N/A</v>
      </c>
      <c r="AF45" s="43" t="e">
        <v>#N/A</v>
      </c>
      <c r="AG45" s="44" t="e">
        <v>#N/A</v>
      </c>
    </row>
    <row r="46" spans="1:33" s="45" customFormat="1" ht="10.5" hidden="1" x14ac:dyDescent="0.15">
      <c r="A46" s="46"/>
      <c r="B46" s="29">
        <v>24</v>
      </c>
      <c r="C46" s="47"/>
      <c r="D46" s="49" t="e">
        <v>#N/A</v>
      </c>
      <c r="E46" s="50"/>
      <c r="F46" s="51"/>
      <c r="G46" s="33" t="s">
        <v>237</v>
      </c>
      <c r="H46" s="34" t="e">
        <v>#N/A</v>
      </c>
      <c r="I46" s="34" t="e">
        <v>#N/A</v>
      </c>
      <c r="J46" s="34" t="e">
        <v>#N/A</v>
      </c>
      <c r="K46" s="34" t="e">
        <v>#N/A</v>
      </c>
      <c r="L46" s="35" t="str">
        <f>IF(ISERROR(K46/$H46*100),"- ",(K46/$H46*100))</f>
        <v xml:space="preserve">- </v>
      </c>
      <c r="M46" s="35" t="str">
        <f>IF(ISERROR(I46/$H46*100),"- ",(I46/$H46*100))</f>
        <v xml:space="preserve">- </v>
      </c>
      <c r="N46" s="35" t="e">
        <v>#N/A</v>
      </c>
      <c r="O46" s="35" t="e">
        <v>#N/A</v>
      </c>
      <c r="P46" s="42" t="e">
        <f>IF(AND(O46&lt;0,O45&lt;0),"NA",IF(AND(O46&gt;0,O45&lt;0),"LP",IF(AND(O46&lt;0,O45&gt;0),"PL",((O46/O45-1)*100))))</f>
        <v>#N/A</v>
      </c>
      <c r="Q46" s="34" t="e">
        <v>#N/A</v>
      </c>
      <c r="R46" s="37" t="e">
        <v>#N/A</v>
      </c>
      <c r="S46" s="34" t="e">
        <v>#N/A</v>
      </c>
      <c r="T46" s="39" t="e">
        <f>IF(O46&lt;0,"- ",IF(ISERROR(($E44-S46)/O46),"- ",(($E44-S46)/O46)))</f>
        <v>#N/A</v>
      </c>
      <c r="U46" s="34" t="e">
        <v>#N/A</v>
      </c>
      <c r="V46" s="34" t="e">
        <v>#N/A</v>
      </c>
      <c r="W46" s="34" t="e">
        <v>#N/A</v>
      </c>
      <c r="X46" s="39" t="e">
        <f>IF(I46&lt;0,"- ",IF(ISERROR((U46+V46+W46)/I46),"- ",(U46+V46+W46)/I46))</f>
        <v>#N/A</v>
      </c>
      <c r="Y46" s="39" t="str">
        <f>IF(ISERROR(W46/H46),"- ",(W46/H46))</f>
        <v xml:space="preserve">- </v>
      </c>
      <c r="Z46" s="34" t="e">
        <v>#N/A</v>
      </c>
      <c r="AA46" s="40" t="e">
        <f>IF(Z46&lt;0,"- ",IF(ISERROR(($E44/Z46)),"- ",(($E44/Z46))))</f>
        <v>#N/A</v>
      </c>
      <c r="AB46" s="34" t="e">
        <v>#N/A</v>
      </c>
      <c r="AC46" s="41" t="str">
        <f>IF(ISERROR(AB46/$E44*100),"- ",(AB46/$E44*100))</f>
        <v xml:space="preserve">- </v>
      </c>
      <c r="AD46" s="42" t="e">
        <v>#N/A</v>
      </c>
      <c r="AE46" s="34" t="e">
        <v>#N/A</v>
      </c>
      <c r="AF46" s="43" t="e">
        <v>#N/A</v>
      </c>
      <c r="AG46" s="44" t="e">
        <v>#N/A</v>
      </c>
    </row>
    <row r="47" spans="1:33" s="45" customFormat="1" ht="10.5" hidden="1" x14ac:dyDescent="0.15">
      <c r="A47" s="46"/>
      <c r="B47" s="29">
        <v>25</v>
      </c>
      <c r="D47" s="47" t="e">
        <v>#N/A</v>
      </c>
      <c r="E47" s="50"/>
      <c r="F47" s="52"/>
      <c r="G47" s="33" t="s">
        <v>286</v>
      </c>
      <c r="H47" s="34" t="e">
        <v>#N/A</v>
      </c>
      <c r="I47" s="34" t="e">
        <v>#N/A</v>
      </c>
      <c r="J47" s="34" t="e">
        <v>#N/A</v>
      </c>
      <c r="K47" s="34" t="e">
        <v>#N/A</v>
      </c>
      <c r="L47" s="35" t="str">
        <f>IF(ISERROR(K47/$H47*100),"- ",(K47/$H47*100))</f>
        <v xml:space="preserve">- </v>
      </c>
      <c r="M47" s="35" t="str">
        <f>IF(ISERROR(I47/$H47*100),"- ",(I47/$H47*100))</f>
        <v xml:space="preserve">- </v>
      </c>
      <c r="N47" s="35" t="e">
        <v>#N/A</v>
      </c>
      <c r="O47" s="35" t="e">
        <v>#N/A</v>
      </c>
      <c r="P47" s="42" t="e">
        <f>IF(AND(O47&lt;0,O46&lt;0),"NA",IF(AND(O47&gt;0,O46&lt;0),"LP",IF(AND(O47&lt;0,O46&gt;0),"PL",((O47/O46-1)*100))))</f>
        <v>#N/A</v>
      </c>
      <c r="Q47" s="34" t="e">
        <v>#N/A</v>
      </c>
      <c r="R47" s="37" t="e">
        <v>#N/A</v>
      </c>
      <c r="S47" s="34" t="e">
        <v>#N/A</v>
      </c>
      <c r="T47" s="39" t="e">
        <f>IF(O47&lt;0,"- ",IF(ISERROR(($E44-S47)/O47),"- ",(($E44-S47)/O47)))</f>
        <v>#N/A</v>
      </c>
      <c r="U47" s="34" t="e">
        <v>#N/A</v>
      </c>
      <c r="V47" s="34" t="e">
        <v>#N/A</v>
      </c>
      <c r="W47" s="34" t="e">
        <v>#N/A</v>
      </c>
      <c r="X47" s="39" t="e">
        <f>IF(I47&lt;0,"- ",IF(ISERROR((U47+V47+W47)/I47),"- ",(U47+V47+W47)/I47))</f>
        <v>#N/A</v>
      </c>
      <c r="Y47" s="39" t="str">
        <f>IF(ISERROR(W47/H47),"- ",(W47/H47))</f>
        <v xml:space="preserve">- </v>
      </c>
      <c r="Z47" s="34" t="e">
        <v>#N/A</v>
      </c>
      <c r="AA47" s="40" t="e">
        <f>IF(Z47&lt;0,"- ",IF(ISERROR(($E44/Z47)),"- ",(($E44/Z47))))</f>
        <v>#N/A</v>
      </c>
      <c r="AB47" s="34" t="e">
        <v>#N/A</v>
      </c>
      <c r="AC47" s="41" t="str">
        <f>IF(ISERROR(AB47/$E44*100),"- ",(AB47/$E44*100))</f>
        <v xml:space="preserve">- </v>
      </c>
      <c r="AD47" s="42" t="e">
        <v>#N/A</v>
      </c>
      <c r="AE47" s="34" t="e">
        <v>#N/A</v>
      </c>
      <c r="AF47" s="43" t="e">
        <v>#N/A</v>
      </c>
      <c r="AG47" s="44" t="e">
        <v>#N/A</v>
      </c>
    </row>
    <row r="48" spans="1:33" s="45" customFormat="1" ht="10.5" hidden="1" x14ac:dyDescent="0.15">
      <c r="A48" s="46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hidden="1" x14ac:dyDescent="0.15">
      <c r="A49" s="28">
        <f>+A44+1</f>
        <v>9</v>
      </c>
      <c r="B49" s="29">
        <v>21</v>
      </c>
      <c r="C49" s="30" t="e">
        <f>VLOOKUP($A49,'All cos summary'!$A$156:$B$160,2,FALSE)</f>
        <v>#N/A</v>
      </c>
      <c r="D49" s="63" t="e">
        <v>#N/A</v>
      </c>
      <c r="E49" s="64" t="e">
        <v>#N/A</v>
      </c>
      <c r="F49" s="65" t="e">
        <v>#N/A</v>
      </c>
      <c r="G49" s="33" t="s">
        <v>245</v>
      </c>
      <c r="H49" s="78" t="e">
        <v>#N/A</v>
      </c>
      <c r="I49" s="78" t="e">
        <v>#N/A</v>
      </c>
      <c r="J49" s="78" t="e">
        <v>#N/A</v>
      </c>
      <c r="K49" s="78" t="e">
        <v>#N/A</v>
      </c>
      <c r="L49" s="79" t="str">
        <f>IF(ISERROR(K49/$H49*100),"- ",(K49/$H49*100))</f>
        <v xml:space="preserve">- </v>
      </c>
      <c r="M49" s="79" t="str">
        <f>IF(ISERROR(I49/$H49*100),"- ",(I49/$H49*100))</f>
        <v xml:space="preserve">- </v>
      </c>
      <c r="N49" s="79" t="e">
        <v>#N/A</v>
      </c>
      <c r="O49" s="79" t="e">
        <v>#N/A</v>
      </c>
      <c r="P49" s="80" t="s">
        <v>50</v>
      </c>
      <c r="Q49" s="78" t="e">
        <v>#N/A</v>
      </c>
      <c r="R49" s="81" t="e">
        <v>#N/A</v>
      </c>
      <c r="S49" s="78" t="e">
        <v>#N/A</v>
      </c>
      <c r="T49" s="82" t="e">
        <f>IF(O49&lt;0,"- ",IF(ISERROR(($E49-S49)/O49),"- ",(($E49-S49)/O49)))</f>
        <v>#N/A</v>
      </c>
      <c r="U49" s="78" t="e">
        <v>#N/A</v>
      </c>
      <c r="V49" s="78" t="e">
        <v>#N/A</v>
      </c>
      <c r="W49" s="78" t="e">
        <v>#N/A</v>
      </c>
      <c r="X49" s="82" t="e">
        <f>IF(I49&lt;0,"- ",IF(ISERROR((U49+V49+W49)/I49),"- ",(U49+V49+W49)/I49))</f>
        <v>#N/A</v>
      </c>
      <c r="Y49" s="70" t="str">
        <f>IF(ISERROR(W49/H49),"- ",(W49/H49))</f>
        <v xml:space="preserve">- </v>
      </c>
      <c r="Z49" s="78" t="e">
        <v>#N/A</v>
      </c>
      <c r="AA49" s="71" t="e">
        <f>IF(Z49&lt;0,"- ",IF(ISERROR(($E49/Z49)),"- ",(($E49/Z49))))</f>
        <v>#N/A</v>
      </c>
      <c r="AB49" s="78" t="e">
        <v>#N/A</v>
      </c>
      <c r="AC49" s="72" t="str">
        <f>IF(ISERROR(AB49/$E49*100),"- ",(AB49/$E49*100))</f>
        <v xml:space="preserve">- </v>
      </c>
      <c r="AD49" s="80" t="e">
        <v>#N/A</v>
      </c>
      <c r="AE49" s="78" t="e">
        <v>#N/A</v>
      </c>
      <c r="AF49" s="74" t="e">
        <v>#N/A</v>
      </c>
      <c r="AG49" s="75" t="e">
        <v>#N/A</v>
      </c>
    </row>
    <row r="50" spans="1:33" s="45" customFormat="1" ht="10.5" hidden="1" x14ac:dyDescent="0.15">
      <c r="A50" s="46"/>
      <c r="B50" s="29">
        <v>23</v>
      </c>
      <c r="C50" s="83"/>
      <c r="D50" s="47" t="e">
        <v>#N/A</v>
      </c>
      <c r="E50" s="48"/>
      <c r="F50" s="32"/>
      <c r="G50" s="33" t="s">
        <v>223</v>
      </c>
      <c r="H50" s="34" t="e">
        <v>#N/A</v>
      </c>
      <c r="I50" s="34" t="e">
        <v>#N/A</v>
      </c>
      <c r="J50" s="34" t="e">
        <v>#N/A</v>
      </c>
      <c r="K50" s="34" t="e">
        <v>#N/A</v>
      </c>
      <c r="L50" s="35" t="str">
        <f>IF(ISERROR(K50/$H50*100),"- ",(K50/$H50*100))</f>
        <v xml:space="preserve">- </v>
      </c>
      <c r="M50" s="35" t="str">
        <f>IF(ISERROR(I50/$H50*100),"- ",(I50/$H50*100))</f>
        <v xml:space="preserve">- </v>
      </c>
      <c r="N50" s="35" t="e">
        <v>#N/A</v>
      </c>
      <c r="O50" s="35" t="e">
        <v>#N/A</v>
      </c>
      <c r="P50" s="42" t="e">
        <f>IF(AND(O50&lt;0,O49&lt;0),"NA",IF(AND(O50&gt;0,O49&lt;0),"LP",IF(AND(O50&lt;0,O49&gt;0),"PL",((O50/O49-1)*100))))</f>
        <v>#N/A</v>
      </c>
      <c r="Q50" s="34" t="e">
        <v>#N/A</v>
      </c>
      <c r="R50" s="37" t="e">
        <v>#N/A</v>
      </c>
      <c r="S50" s="34" t="e">
        <v>#N/A</v>
      </c>
      <c r="T50" s="38" t="e">
        <f>IF(O50&lt;0,"- ",IF(ISERROR(($E49-S50)/O50),"- ",(($E49-S50)/O50)))</f>
        <v>#N/A</v>
      </c>
      <c r="U50" s="34" t="e">
        <v>#N/A</v>
      </c>
      <c r="V50" s="34" t="e">
        <v>#N/A</v>
      </c>
      <c r="W50" s="34" t="e">
        <v>#N/A</v>
      </c>
      <c r="X50" s="38" t="e">
        <f>IF(I50&lt;0,"- ",IF(ISERROR((U50+V50+W50)/I50),"- ",(U50+V50+W50)/I50))</f>
        <v>#N/A</v>
      </c>
      <c r="Y50" s="39" t="str">
        <f>IF(ISERROR(W50/H50),"- ",(W50/H50))</f>
        <v xml:space="preserve">- </v>
      </c>
      <c r="Z50" s="34" t="e">
        <v>#N/A</v>
      </c>
      <c r="AA50" s="40" t="e">
        <f>IF(Z50&lt;0,"- ",IF(ISERROR(($E49/Z50)),"- ",(($E49/Z50))))</f>
        <v>#N/A</v>
      </c>
      <c r="AB50" s="34" t="e">
        <v>#N/A</v>
      </c>
      <c r="AC50" s="41" t="str">
        <f>IF(ISERROR(AB50/$E49*100),"- ",(AB50/$E49*100))</f>
        <v xml:space="preserve">- </v>
      </c>
      <c r="AD50" s="42" t="e">
        <v>#N/A</v>
      </c>
      <c r="AE50" s="34" t="e">
        <v>#N/A</v>
      </c>
      <c r="AF50" s="43" t="e">
        <v>#N/A</v>
      </c>
      <c r="AG50" s="44" t="e">
        <v>#N/A</v>
      </c>
    </row>
    <row r="51" spans="1:33" s="45" customFormat="1" ht="10.5" hidden="1" x14ac:dyDescent="0.15">
      <c r="A51" s="46"/>
      <c r="B51" s="29">
        <v>24</v>
      </c>
      <c r="C51" s="83"/>
      <c r="D51" s="49" t="e">
        <v>#N/A</v>
      </c>
      <c r="E51" s="50"/>
      <c r="F51" s="51"/>
      <c r="G51" s="33" t="s">
        <v>237</v>
      </c>
      <c r="H51" s="34" t="e">
        <v>#N/A</v>
      </c>
      <c r="I51" s="34" t="e">
        <v>#N/A</v>
      </c>
      <c r="J51" s="34" t="e">
        <v>#N/A</v>
      </c>
      <c r="K51" s="34" t="e">
        <v>#N/A</v>
      </c>
      <c r="L51" s="35" t="str">
        <f>IF(ISERROR(K51/$H51*100),"- ",(K51/$H51*100))</f>
        <v xml:space="preserve">- </v>
      </c>
      <c r="M51" s="35" t="str">
        <f>IF(ISERROR(I51/$H51*100),"- ",(I51/$H51*100))</f>
        <v xml:space="preserve">- </v>
      </c>
      <c r="N51" s="35" t="e">
        <v>#N/A</v>
      </c>
      <c r="O51" s="35" t="e">
        <v>#N/A</v>
      </c>
      <c r="P51" s="42" t="e">
        <f>IF(AND(O51&lt;0,O50&lt;0),"NA",IF(AND(O51&gt;0,O50&lt;0),"LP",IF(AND(O51&lt;0,O50&gt;0),"PL",((O51/O50-1)*100))))</f>
        <v>#N/A</v>
      </c>
      <c r="Q51" s="34" t="e">
        <v>#N/A</v>
      </c>
      <c r="R51" s="37" t="e">
        <v>#N/A</v>
      </c>
      <c r="S51" s="34" t="e">
        <v>#N/A</v>
      </c>
      <c r="T51" s="39" t="e">
        <f>IF(O51&lt;0,"- ",IF(ISERROR(($E49-S51)/O51),"- ",(($E49-S51)/O51)))</f>
        <v>#N/A</v>
      </c>
      <c r="U51" s="34" t="e">
        <v>#N/A</v>
      </c>
      <c r="V51" s="34" t="e">
        <v>#N/A</v>
      </c>
      <c r="W51" s="34" t="e">
        <v>#N/A</v>
      </c>
      <c r="X51" s="39" t="e">
        <f>IF(I51&lt;0,"- ",IF(ISERROR((U51+V51+W51)/I51),"- ",(U51+V51+W51)/I51))</f>
        <v>#N/A</v>
      </c>
      <c r="Y51" s="39" t="str">
        <f>IF(ISERROR(W51/H51),"- ",(W51/H51))</f>
        <v xml:space="preserve">- </v>
      </c>
      <c r="Z51" s="34" t="e">
        <v>#N/A</v>
      </c>
      <c r="AA51" s="40" t="e">
        <f>IF(Z51&lt;0,"- ",IF(ISERROR(($E49/Z51)),"- ",(($E49/Z51))))</f>
        <v>#N/A</v>
      </c>
      <c r="AB51" s="34" t="e">
        <v>#N/A</v>
      </c>
      <c r="AC51" s="41" t="str">
        <f>IF(ISERROR(AB51/$E49*100),"- ",(AB51/$E49*100))</f>
        <v xml:space="preserve">- </v>
      </c>
      <c r="AD51" s="42" t="e">
        <v>#N/A</v>
      </c>
      <c r="AE51" s="34" t="e">
        <v>#N/A</v>
      </c>
      <c r="AF51" s="43" t="e">
        <v>#N/A</v>
      </c>
      <c r="AG51" s="44" t="e">
        <v>#N/A</v>
      </c>
    </row>
    <row r="52" spans="1:33" s="45" customFormat="1" ht="10.5" hidden="1" x14ac:dyDescent="0.15">
      <c r="A52" s="46"/>
      <c r="B52" s="29">
        <v>25</v>
      </c>
      <c r="C52" s="83"/>
      <c r="D52" s="47" t="e">
        <v>#N/A</v>
      </c>
      <c r="E52" s="50"/>
      <c r="F52" s="52"/>
      <c r="G52" s="33" t="s">
        <v>286</v>
      </c>
      <c r="H52" s="34" t="e">
        <v>#N/A</v>
      </c>
      <c r="I52" s="34" t="e">
        <v>#N/A</v>
      </c>
      <c r="J52" s="34" t="e">
        <v>#N/A</v>
      </c>
      <c r="K52" s="34" t="e">
        <v>#N/A</v>
      </c>
      <c r="L52" s="35" t="str">
        <f>IF(ISERROR(K52/$H52*100),"- ",(K52/$H52*100))</f>
        <v xml:space="preserve">- </v>
      </c>
      <c r="M52" s="35" t="str">
        <f>IF(ISERROR(I52/$H52*100),"- ",(I52/$H52*100))</f>
        <v xml:space="preserve">- </v>
      </c>
      <c r="N52" s="35" t="e">
        <v>#N/A</v>
      </c>
      <c r="O52" s="35" t="e">
        <v>#N/A</v>
      </c>
      <c r="P52" s="42" t="e">
        <f>IF(AND(O52&lt;0,O51&lt;0),"NA",IF(AND(O52&gt;0,O51&lt;0),"LP",IF(AND(O52&lt;0,O51&gt;0),"PL",((O52/O51-1)*100))))</f>
        <v>#N/A</v>
      </c>
      <c r="Q52" s="34" t="e">
        <v>#N/A</v>
      </c>
      <c r="R52" s="37" t="e">
        <v>#N/A</v>
      </c>
      <c r="S52" s="34" t="e">
        <v>#N/A</v>
      </c>
      <c r="T52" s="39" t="e">
        <f>IF(O52&lt;0,"- ",IF(ISERROR(($E49-S52)/O52),"- ",(($E49-S52)/O52)))</f>
        <v>#N/A</v>
      </c>
      <c r="U52" s="34" t="e">
        <v>#N/A</v>
      </c>
      <c r="V52" s="34" t="e">
        <v>#N/A</v>
      </c>
      <c r="W52" s="34" t="e">
        <v>#N/A</v>
      </c>
      <c r="X52" s="39" t="e">
        <f>IF(I52&lt;0,"- ",IF(ISERROR((U52+V52+W52)/I52),"- ",(U52+V52+W52)/I52))</f>
        <v>#N/A</v>
      </c>
      <c r="Y52" s="39" t="str">
        <f>IF(ISERROR(W52/H52),"- ",(W52/H52))</f>
        <v xml:space="preserve">- </v>
      </c>
      <c r="Z52" s="34" t="e">
        <v>#N/A</v>
      </c>
      <c r="AA52" s="40" t="e">
        <f>IF(Z52&lt;0,"- ",IF(ISERROR(($E49/Z52)),"- ",(($E49/Z52))))</f>
        <v>#N/A</v>
      </c>
      <c r="AB52" s="34" t="e">
        <v>#N/A</v>
      </c>
      <c r="AC52" s="41" t="str">
        <f>IF(ISERROR(AB52/$E49*100),"- ",(AB52/$E49*100))</f>
        <v xml:space="preserve">- </v>
      </c>
      <c r="AD52" s="42" t="e">
        <v>#N/A</v>
      </c>
      <c r="AE52" s="34" t="e">
        <v>#N/A</v>
      </c>
      <c r="AF52" s="43" t="e">
        <v>#N/A</v>
      </c>
      <c r="AG52" s="44" t="e">
        <v>#N/A</v>
      </c>
    </row>
    <row r="53" spans="1:33" s="45" customFormat="1" ht="10.5" hidden="1" x14ac:dyDescent="0.15">
      <c r="A53" s="46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46"/>
      <c r="B54" s="46"/>
      <c r="D54" s="84" t="s">
        <v>525</v>
      </c>
      <c r="E54" s="85"/>
      <c r="F54" s="86"/>
      <c r="G54" s="87"/>
      <c r="H54" s="88"/>
      <c r="I54" s="88"/>
      <c r="J54" s="88"/>
      <c r="K54" s="88"/>
      <c r="L54" s="88"/>
      <c r="M54" s="88"/>
      <c r="N54" s="89"/>
      <c r="O54" s="89"/>
      <c r="P54" s="90"/>
      <c r="Q54" s="89"/>
      <c r="R54" s="89"/>
      <c r="S54" s="75"/>
      <c r="T54" s="91"/>
      <c r="U54" s="91"/>
      <c r="V54" s="91"/>
      <c r="W54" s="91"/>
      <c r="X54" s="91"/>
      <c r="Y54" s="89"/>
      <c r="Z54" s="89"/>
      <c r="AA54" s="89"/>
      <c r="AB54" s="89"/>
      <c r="AC54" s="89"/>
      <c r="AD54" s="89"/>
      <c r="AE54" s="89"/>
      <c r="AF54" s="89"/>
      <c r="AG54" s="89"/>
    </row>
    <row r="55" spans="1:33" s="45" customFormat="1" ht="10.5" x14ac:dyDescent="0.15">
      <c r="A55" s="46"/>
      <c r="B55" s="46"/>
      <c r="D55" s="45" t="s">
        <v>36</v>
      </c>
      <c r="E55" s="92"/>
      <c r="F55" s="93"/>
      <c r="G55" s="94"/>
      <c r="H55" s="56"/>
      <c r="I55" s="56"/>
      <c r="J55" s="56"/>
      <c r="K55" s="56"/>
      <c r="L55" s="56"/>
      <c r="M55" s="56"/>
      <c r="N55" s="57"/>
      <c r="O55" s="57"/>
      <c r="P55" s="95"/>
      <c r="Q55" s="57"/>
      <c r="R55" s="57"/>
      <c r="S55" s="44"/>
      <c r="T55" s="61"/>
      <c r="U55" s="61"/>
      <c r="V55" s="61"/>
      <c r="W55" s="61"/>
      <c r="X55" s="61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97" customFormat="1" x14ac:dyDescent="0.2">
      <c r="A56" s="96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1:33" s="97" customFormat="1" x14ac:dyDescent="0.2">
      <c r="A57" s="96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2"/>
      <c r="Z57" s="102"/>
      <c r="AA57" s="102"/>
      <c r="AB57" s="102"/>
      <c r="AC57" s="102"/>
      <c r="AD57" s="102"/>
      <c r="AE57" s="102"/>
      <c r="AF57" s="102"/>
      <c r="AG57" s="102"/>
    </row>
    <row r="58" spans="1:33" s="97" customFormat="1" x14ac:dyDescent="0.2">
      <c r="A58" s="96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2"/>
      <c r="Z58" s="102"/>
      <c r="AA58" s="102"/>
      <c r="AB58" s="102"/>
      <c r="AC58" s="102"/>
      <c r="AD58" s="102"/>
      <c r="AE58" s="102"/>
      <c r="AF58" s="102"/>
      <c r="AG58" s="102"/>
    </row>
  </sheetData>
  <mergeCells count="11">
    <mergeCell ref="H4:J4"/>
    <mergeCell ref="K4:N4"/>
    <mergeCell ref="P4:T4"/>
    <mergeCell ref="H5:J5"/>
    <mergeCell ref="K5:N5"/>
    <mergeCell ref="P5:T5"/>
    <mergeCell ref="AE7:AG7"/>
    <mergeCell ref="H7:P7"/>
    <mergeCell ref="Q7:R7"/>
    <mergeCell ref="S7:AA7"/>
    <mergeCell ref="AB7:AD7"/>
  </mergeCells>
  <conditionalFormatting sqref="G9:G12">
    <cfRule type="cellIs" dxfId="251" priority="13" stopIfTrue="1" operator="equal">
      <formula>#DIV/0!</formula>
    </cfRule>
  </conditionalFormatting>
  <conditionalFormatting sqref="G14:G17">
    <cfRule type="cellIs" dxfId="250" priority="8" stopIfTrue="1" operator="equal">
      <formula>#DIV/0!</formula>
    </cfRule>
  </conditionalFormatting>
  <conditionalFormatting sqref="G19:G22">
    <cfRule type="cellIs" dxfId="249" priority="1" stopIfTrue="1" operator="equal">
      <formula>#DIV/0!</formula>
    </cfRule>
  </conditionalFormatting>
  <conditionalFormatting sqref="G24:G27">
    <cfRule type="cellIs" dxfId="248" priority="3" stopIfTrue="1" operator="equal">
      <formula>#DIV/0!</formula>
    </cfRule>
  </conditionalFormatting>
  <conditionalFormatting sqref="G29:G32">
    <cfRule type="cellIs" dxfId="247" priority="12" stopIfTrue="1" operator="equal">
      <formula>#DIV/0!</formula>
    </cfRule>
  </conditionalFormatting>
  <conditionalFormatting sqref="G34:G37">
    <cfRule type="cellIs" dxfId="246" priority="5" stopIfTrue="1" operator="equal">
      <formula>#DIV/0!</formula>
    </cfRule>
  </conditionalFormatting>
  <conditionalFormatting sqref="G39:G42">
    <cfRule type="cellIs" dxfId="245" priority="9" stopIfTrue="1" operator="equal">
      <formula>#DIV/0!</formula>
    </cfRule>
  </conditionalFormatting>
  <conditionalFormatting sqref="G44:G47">
    <cfRule type="cellIs" dxfId="244" priority="14" stopIfTrue="1" operator="equal">
      <formula>#DIV/0!</formula>
    </cfRule>
  </conditionalFormatting>
  <conditionalFormatting sqref="G49:G52">
    <cfRule type="cellIs" dxfId="243" priority="15" stopIfTrue="1" operator="equal">
      <formula>#DIV/0!</formula>
    </cfRule>
  </conditionalFormatting>
  <conditionalFormatting sqref="AG9:AG12">
    <cfRule type="cellIs" dxfId="242" priority="23" stopIfTrue="1" operator="equal">
      <formula>#DIV/0!</formula>
    </cfRule>
  </conditionalFormatting>
  <conditionalFormatting sqref="AG14:AG17">
    <cfRule type="cellIs" dxfId="241" priority="19" stopIfTrue="1" operator="equal">
      <formula>#DIV/0!</formula>
    </cfRule>
  </conditionalFormatting>
  <conditionalFormatting sqref="AG19:AG22">
    <cfRule type="cellIs" dxfId="240" priority="2" stopIfTrue="1" operator="equal">
      <formula>#DIV/0!</formula>
    </cfRule>
  </conditionalFormatting>
  <conditionalFormatting sqref="AG24:AG27">
    <cfRule type="cellIs" dxfId="239" priority="4" stopIfTrue="1" operator="equal">
      <formula>#DIV/0!</formula>
    </cfRule>
  </conditionalFormatting>
  <conditionalFormatting sqref="AG29:AG32">
    <cfRule type="cellIs" dxfId="238" priority="22" stopIfTrue="1" operator="equal">
      <formula>#DIV/0!</formula>
    </cfRule>
  </conditionalFormatting>
  <conditionalFormatting sqref="AG34:AG37">
    <cfRule type="cellIs" dxfId="237" priority="6" stopIfTrue="1" operator="equal">
      <formula>#DIV/0!</formula>
    </cfRule>
  </conditionalFormatting>
  <conditionalFormatting sqref="AG39:AG42">
    <cfRule type="cellIs" dxfId="236" priority="17" stopIfTrue="1" operator="equal">
      <formula>#DIV/0!</formula>
    </cfRule>
  </conditionalFormatting>
  <conditionalFormatting sqref="AG44:AG47">
    <cfRule type="cellIs" dxfId="235" priority="18" stopIfTrue="1" operator="equal">
      <formula>#DIV/0!</formula>
    </cfRule>
  </conditionalFormatting>
  <conditionalFormatting sqref="AG49:AG52">
    <cfRule type="cellIs" dxfId="234" priority="20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34F0-1A80-4BD3-A42D-CD4F1E753B89}">
  <sheetPr codeName="Sheet18">
    <pageSetUpPr autoPageBreaks="0"/>
  </sheetPr>
  <dimension ref="A1:AG48"/>
  <sheetViews>
    <sheetView showGridLines="0" zoomScaleNormal="100" zoomScaleSheetLayoutView="100" workbookViewId="0">
      <pane xSplit="4" ySplit="8" topLeftCell="E27" activePane="bottomRight" state="frozen"/>
      <selection sqref="A1:IV65536"/>
      <selection pane="topRight" sqref="A1:IV65536"/>
      <selection pane="bottomLeft" sqref="A1:IV65536"/>
      <selection pane="bottomRight" activeCell="L35" sqref="L35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3.28515625" style="9" hidden="1" customWidth="1"/>
    <col min="4" max="4" width="26.42578125" style="9" customWidth="1"/>
    <col min="5" max="5" width="4.85546875" style="9" bestFit="1" customWidth="1"/>
    <col min="6" max="6" width="15.42578125" style="9" customWidth="1"/>
    <col min="7" max="7" width="5.5703125" style="9" bestFit="1" customWidth="1"/>
    <col min="8" max="8" width="9.140625" style="9" bestFit="1" customWidth="1"/>
    <col min="9" max="11" width="7.8554687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bestFit="1" customWidth="1"/>
    <col min="20" max="20" width="4.42578125" style="9" bestFit="1" customWidth="1"/>
    <col min="21" max="22" width="7.85546875" style="9" bestFit="1" customWidth="1"/>
    <col min="23" max="23" width="9.140625" style="9" bestFit="1" customWidth="1"/>
    <col min="24" max="24" width="4.5703125" style="9" bestFit="1" customWidth="1"/>
    <col min="25" max="25" width="5.5703125" style="9" bestFit="1" customWidth="1"/>
    <col min="26" max="26" width="5" style="9" bestFit="1" customWidth="1"/>
    <col min="27" max="27" width="3.5703125" style="9" bestFit="1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358</v>
      </c>
      <c r="L6" s="9"/>
      <c r="M6" s="9"/>
      <c r="P6" s="501"/>
      <c r="Q6" s="501"/>
      <c r="R6" s="501"/>
      <c r="S6" s="501"/>
      <c r="T6" s="501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summary'!$A$162:$B$168,2,FALSE)</f>
        <v>ONGC IB Equity</v>
      </c>
      <c r="D9" s="30" t="s">
        <v>649</v>
      </c>
      <c r="E9" s="31">
        <v>287.2</v>
      </c>
      <c r="F9" s="32">
        <v>38781.261074042821</v>
      </c>
      <c r="G9" s="33" t="s">
        <v>518</v>
      </c>
      <c r="H9" s="34">
        <v>6632623.0999999996</v>
      </c>
      <c r="I9" s="34">
        <v>888607.09999999916</v>
      </c>
      <c r="J9" s="34">
        <v>362256.02999999921</v>
      </c>
      <c r="K9" s="34">
        <v>363766.92999999924</v>
      </c>
      <c r="L9" s="35">
        <f>IF(ISERROR(K9/$H9*100),"- ",(K9/$H9*100))</f>
        <v>5.4845107963393733</v>
      </c>
      <c r="M9" s="35">
        <f>IF(ISERROR(I9/$H9*100),"- ",(I9/$H9*100))</f>
        <v>13.397521412003636</v>
      </c>
      <c r="N9" s="35">
        <v>28.79550010731057</v>
      </c>
      <c r="O9" s="35">
        <v>28.915600581862059</v>
      </c>
      <c r="P9" s="36" t="s">
        <v>50</v>
      </c>
      <c r="Q9" s="34">
        <v>10.317402265632969</v>
      </c>
      <c r="R9" s="37">
        <v>10.659690586514426</v>
      </c>
      <c r="S9" s="34">
        <v>0</v>
      </c>
      <c r="T9" s="38">
        <f>IF(O9&lt;0,"- ",IF(ISERROR(($E9-S9)/O9),"- ",(($E9-S9)/O9)))</f>
        <v>9.9323546535689964</v>
      </c>
      <c r="U9" s="34">
        <v>1263781.5</v>
      </c>
      <c r="V9" s="34">
        <v>307946.40000000002</v>
      </c>
      <c r="W9" s="34">
        <v>3613056.1879631998</v>
      </c>
      <c r="X9" s="38">
        <f>IF(I9&lt;0,"- ",IF(ISERROR((U9+V9+W9)/I9),"- ",(U9+V9+W9)/I9))</f>
        <v>5.8347317818676041</v>
      </c>
      <c r="Y9" s="39">
        <f>IF(ISERROR(W9/H9),"- ",(W9/H9))</f>
        <v>0.54474016290224603</v>
      </c>
      <c r="Z9" s="34">
        <v>272.99864073193805</v>
      </c>
      <c r="AA9" s="40">
        <f>IF(Z9&lt;0,"- ",IF(ISERROR(($E9/Z9)),"- ",(($E9/Z9))))</f>
        <v>1.0520198900257767</v>
      </c>
      <c r="AB9" s="34">
        <v>12.25</v>
      </c>
      <c r="AC9" s="41">
        <f>IF(ISERROR(AB9/$E9*100),"- ",(AB9/$E9*100))</f>
        <v>4.2653203342618387</v>
      </c>
      <c r="AD9" s="42">
        <v>42.541369152640556</v>
      </c>
      <c r="AE9" s="34">
        <v>62901.4</v>
      </c>
      <c r="AF9" s="43">
        <v>0.3444206163856624</v>
      </c>
      <c r="AG9" s="44">
        <v>3.6914292790824819</v>
      </c>
    </row>
    <row r="10" spans="1:33" s="45" customFormat="1" ht="10.5" x14ac:dyDescent="0.15">
      <c r="A10" s="110"/>
      <c r="B10" s="29">
        <v>26</v>
      </c>
      <c r="C10" s="47"/>
      <c r="D10" s="47" t="s">
        <v>969</v>
      </c>
      <c r="E10" s="48"/>
      <c r="F10" s="32"/>
      <c r="G10" s="33" t="s">
        <v>311</v>
      </c>
      <c r="H10" s="34">
        <v>6152235.574065119</v>
      </c>
      <c r="I10" s="34">
        <v>933338.88609166117</v>
      </c>
      <c r="J10" s="34">
        <v>342442.23927750619</v>
      </c>
      <c r="K10" s="34">
        <v>342442.23927750619</v>
      </c>
      <c r="L10" s="35">
        <f>IF(ISERROR(K10/$H10*100),"- ",(K10/$H10*100))</f>
        <v>5.5661431548733074</v>
      </c>
      <c r="M10" s="35">
        <f>IF(ISERROR(I10/$H10*100),"- ",(I10/$H10*100))</f>
        <v>15.170727369838879</v>
      </c>
      <c r="N10" s="35">
        <v>27.220514556688332</v>
      </c>
      <c r="O10" s="35">
        <v>27.220514556688332</v>
      </c>
      <c r="P10" s="42">
        <f>IF(AND(O10&lt;0,O9&lt;0),"NA",IF(AND(O10&gt;0,O9&lt;0),"LP",IF(AND(O10&lt;0,O9&gt;0),"PL",((O10/O9-1)*100))))</f>
        <v>-5.8621850871636632</v>
      </c>
      <c r="Q10" s="34">
        <v>10.082984023320266</v>
      </c>
      <c r="R10" s="37">
        <v>9.5786622883277879</v>
      </c>
      <c r="S10" s="34">
        <v>0</v>
      </c>
      <c r="T10" s="38">
        <f>IF(O10&lt;0,"- ",IF(ISERROR(($E9-S10)/O10),"- ",(($E9-S10)/O10)))</f>
        <v>10.550865943473955</v>
      </c>
      <c r="U10" s="34">
        <v>1022073.3896921659</v>
      </c>
      <c r="V10" s="34">
        <v>307946.40000000002</v>
      </c>
      <c r="W10" s="34">
        <v>3613056.1879631998</v>
      </c>
      <c r="X10" s="38">
        <f>IF(I10&lt;0,"- ",IF(ISERROR((U10+V10+W10)/I10),"- ",(U10+V10+W10)/I10))</f>
        <v>5.2961213245431171</v>
      </c>
      <c r="Y10" s="39">
        <f>IF(ISERROR(W10/H10),"- ",(W10/H10))</f>
        <v>0.58727533178250124</v>
      </c>
      <c r="Z10" s="34">
        <v>295.35868803323336</v>
      </c>
      <c r="AA10" s="40">
        <f>IF(Z10&lt;0,"- ",IF(ISERROR(($E9/Z10)),"- ",(($E9/Z10))))</f>
        <v>0.97237701694992851</v>
      </c>
      <c r="AB10" s="34">
        <v>11.5</v>
      </c>
      <c r="AC10" s="41">
        <f>IF(ISERROR(AB10/$E9*100),"- ",(AB10/$E9*100))</f>
        <v>4.0041782729805009</v>
      </c>
      <c r="AD10" s="42">
        <v>42.247548171988335</v>
      </c>
      <c r="AE10" s="34">
        <v>62901.400000000009</v>
      </c>
      <c r="AF10" s="43">
        <v>0.26321750880813405</v>
      </c>
      <c r="AG10" s="44">
        <v>4.0362680647853999</v>
      </c>
    </row>
    <row r="11" spans="1:33" s="45" customFormat="1" ht="10.5" x14ac:dyDescent="0.15">
      <c r="A11" s="110"/>
      <c r="B11" s="29">
        <v>27</v>
      </c>
      <c r="C11" s="47"/>
      <c r="D11" s="49" t="s">
        <v>970</v>
      </c>
      <c r="E11" s="50"/>
      <c r="F11" s="51"/>
      <c r="G11" s="33" t="s">
        <v>407</v>
      </c>
      <c r="H11" s="34">
        <v>6321229.7725855988</v>
      </c>
      <c r="I11" s="34">
        <v>903678.19968274236</v>
      </c>
      <c r="J11" s="34">
        <v>322746.85661347565</v>
      </c>
      <c r="K11" s="34">
        <v>322746.85661347565</v>
      </c>
      <c r="L11" s="35">
        <f>IF(ISERROR(K11/$H11*100),"- ",(K11/$H11*100))</f>
        <v>5.1057605596491573</v>
      </c>
      <c r="M11" s="35">
        <f>IF(ISERROR(I11/$H11*100),"- ",(I11/$H11*100))</f>
        <v>14.295923929262694</v>
      </c>
      <c r="N11" s="35">
        <v>25.654941186893449</v>
      </c>
      <c r="O11" s="35">
        <v>25.654941186893449</v>
      </c>
      <c r="P11" s="42">
        <f>IF(AND(O11&lt;0,O10&lt;0),"NA",IF(AND(O11&gt;0,O10&lt;0),"LP",IF(AND(O11&lt;0,O10&gt;0),"PL",((O11/O10-1)*100))))</f>
        <v>-5.7514466397557751</v>
      </c>
      <c r="Q11" s="34">
        <v>9.1459595864410534</v>
      </c>
      <c r="R11" s="37">
        <v>8.4217066320338905</v>
      </c>
      <c r="S11" s="34">
        <v>0</v>
      </c>
      <c r="T11" s="39">
        <f>IF(O11&lt;0,"- ",IF(ISERROR(($E9-S11)/O11),"- ",(($E9-S11)/O11)))</f>
        <v>11.19472455258343</v>
      </c>
      <c r="U11" s="34">
        <v>845975.20538893528</v>
      </c>
      <c r="V11" s="34">
        <v>307946.40000000002</v>
      </c>
      <c r="W11" s="34">
        <v>3613056.1879631998</v>
      </c>
      <c r="X11" s="39">
        <f>IF(I11&lt;0,"- ",IF(ISERROR((U11+V11+W11)/I11),"- ",(U11+V11+W11)/I11))</f>
        <v>5.2750833150846121</v>
      </c>
      <c r="Y11" s="39">
        <f>IF(ISERROR(W11/H11),"- ",(W11/H11))</f>
        <v>0.57157488620846897</v>
      </c>
      <c r="Z11" s="34">
        <v>313.89884865912796</v>
      </c>
      <c r="AA11" s="40">
        <f>IF(Z11&lt;0,"- ",IF(ISERROR(($E9/Z11)),"- ",(($E9/Z11))))</f>
        <v>0.91494441992005826</v>
      </c>
      <c r="AB11" s="34">
        <v>11.300000000000002</v>
      </c>
      <c r="AC11" s="41">
        <f>IF(ISERROR(AB11/$E9*100),"- ",(AB11/$E9*100))</f>
        <v>3.9345403899721458</v>
      </c>
      <c r="AD11" s="42">
        <v>44.046095906752363</v>
      </c>
      <c r="AE11" s="34">
        <v>62901.400000000009</v>
      </c>
      <c r="AF11" s="43">
        <v>0.20432862506160512</v>
      </c>
      <c r="AG11" s="44">
        <v>3.6415832494612683</v>
      </c>
    </row>
    <row r="12" spans="1:33" s="45" customFormat="1" ht="10.5" x14ac:dyDescent="0.15">
      <c r="A12" s="110"/>
      <c r="B12" s="29">
        <v>28</v>
      </c>
      <c r="D12" s="47" t="s">
        <v>1124</v>
      </c>
      <c r="E12" s="50"/>
      <c r="F12" s="52"/>
      <c r="G12" s="33" t="s">
        <v>458</v>
      </c>
      <c r="H12" s="34">
        <v>6349722.9410497639</v>
      </c>
      <c r="I12" s="34">
        <v>896120.26175114932</v>
      </c>
      <c r="J12" s="34">
        <v>315565.29784105625</v>
      </c>
      <c r="K12" s="34">
        <v>315565.29784105625</v>
      </c>
      <c r="L12" s="35">
        <f>IF(ISERROR(K12/$H12*100),"- ",(K12/$H12*100))</f>
        <v>4.9697490862315581</v>
      </c>
      <c r="M12" s="35">
        <f>IF(ISERROR(I12/$H12*100),"- ",(I12/$H12*100))</f>
        <v>14.112745864199844</v>
      </c>
      <c r="N12" s="35">
        <v>25.084083673764241</v>
      </c>
      <c r="O12" s="35">
        <v>25.084083673764241</v>
      </c>
      <c r="P12" s="42">
        <f>IF(AND(O12&lt;0,O11&lt;0),"NA",IF(AND(O12&gt;0,O11&lt;0),"LP",IF(AND(O12&lt;0,O11&gt;0),"PL",((O12/O11-1)*100))))</f>
        <v>-2.225136705520292</v>
      </c>
      <c r="Q12" s="34">
        <v>8.6280976041270723</v>
      </c>
      <c r="R12" s="37">
        <v>7.7667087450691703</v>
      </c>
      <c r="S12" s="34">
        <v>0</v>
      </c>
      <c r="T12" s="39">
        <f>IF(O12&lt;0,"- ",IF(ISERROR(($E9-S12)/O12),"- ",(($E9-S12)/O12)))</f>
        <v>11.449491388054414</v>
      </c>
      <c r="U12" s="34">
        <v>662125.31967114948</v>
      </c>
      <c r="V12" s="34">
        <v>307946.40000000002</v>
      </c>
      <c r="W12" s="34">
        <v>3613056.1879631998</v>
      </c>
      <c r="X12" s="39">
        <f>IF(I12&lt;0,"- ",IF(ISERROR((U12+V12+W12)/I12),"- ",(U12+V12+W12)/I12))</f>
        <v>5.1144116512645867</v>
      </c>
      <c r="Y12" s="39">
        <f>IF(ISERROR(W12/H12),"- ",(W12/H12))</f>
        <v>0.56901005311672281</v>
      </c>
      <c r="Z12" s="34">
        <v>332.03972061422883</v>
      </c>
      <c r="AA12" s="40">
        <f>IF(Z12&lt;0,"- ",IF(ISERROR(($E9/Z12)),"- ",(($E9/Z12))))</f>
        <v>0.86495675718772025</v>
      </c>
      <c r="AB12" s="34">
        <v>11.2</v>
      </c>
      <c r="AC12" s="41">
        <f>IF(ISERROR(AB12/$E9*100),"- ",(AB12/$E9*100))</f>
        <v>3.8997214484679668</v>
      </c>
      <c r="AD12" s="42">
        <v>44.649827140045069</v>
      </c>
      <c r="AE12" s="34">
        <v>62901.400000000009</v>
      </c>
      <c r="AF12" s="43">
        <v>0.15148153524348182</v>
      </c>
      <c r="AG12" s="44">
        <v>3.3904113680403527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+A9+1</f>
        <v>2</v>
      </c>
      <c r="B14" s="29">
        <v>25</v>
      </c>
      <c r="C14" s="30" t="str">
        <f>VLOOKUP($A14,'All cos summary'!$A$162:$B$168,2,FALSE)</f>
        <v>IOCL IB Equity</v>
      </c>
      <c r="D14" s="63" t="s">
        <v>654</v>
      </c>
      <c r="E14" s="64">
        <v>134.13</v>
      </c>
      <c r="F14" s="65">
        <v>20330.399874542905</v>
      </c>
      <c r="G14" s="33" t="s">
        <v>518</v>
      </c>
      <c r="H14" s="66">
        <v>7581058.1000000006</v>
      </c>
      <c r="I14" s="66">
        <v>359905.40000000061</v>
      </c>
      <c r="J14" s="66">
        <v>118374.10000000062</v>
      </c>
      <c r="K14" s="66">
        <v>99993.90000000062</v>
      </c>
      <c r="L14" s="67">
        <f>IF(ISERROR(K14/$H14*100),"- ",(K14/$H14*100))</f>
        <v>1.3189966186910058</v>
      </c>
      <c r="M14" s="67">
        <f>IF(ISERROR(I14/$H14*100),"- ",(I14/$H14*100))</f>
        <v>4.7474296496949497</v>
      </c>
      <c r="N14" s="67">
        <v>8.3826999722272362</v>
      </c>
      <c r="O14" s="67">
        <v>7.0811001963511764</v>
      </c>
      <c r="P14" s="68" t="s">
        <v>50</v>
      </c>
      <c r="Q14" s="66">
        <v>6.3765528656425596</v>
      </c>
      <c r="R14" s="69">
        <v>5.406484430172771</v>
      </c>
      <c r="S14" s="66">
        <v>0</v>
      </c>
      <c r="T14" s="70">
        <f>IF(O14&lt;0,"- ",IF(ISERROR(($E14-S14)/O14),"- ",(($E14-S14)/O14)))</f>
        <v>18.941971767200233</v>
      </c>
      <c r="U14" s="66">
        <v>1385967.1</v>
      </c>
      <c r="V14" s="66">
        <v>45373.4</v>
      </c>
      <c r="W14" s="66">
        <v>1894081.7043117899</v>
      </c>
      <c r="X14" s="70">
        <f>IF(I14&lt;0,"- ",IF(ISERROR((U14+V14+W14)/I14),"- ",(U14+V14+W14)/I14))</f>
        <v>9.2397118918243084</v>
      </c>
      <c r="Y14" s="70">
        <f>IF(ISERROR(W14/H14),"- ",(W14/H14))</f>
        <v>0.24984397683376017</v>
      </c>
      <c r="Z14" s="66">
        <v>132.0615955842303</v>
      </c>
      <c r="AA14" s="71">
        <f>IF(Z14&lt;0,"- ",IF(ISERROR(($E14/Z14)),"- ",(($E14/Z14))))</f>
        <v>1.0156624218162686</v>
      </c>
      <c r="AB14" s="66">
        <v>2.9257123550555004</v>
      </c>
      <c r="AC14" s="72">
        <f>IF(ISERROR(AB14/$E14*100),"- ",(AB14/$E14*100))</f>
        <v>2.1812512898348619</v>
      </c>
      <c r="AD14" s="73">
        <v>34.901790172005349</v>
      </c>
      <c r="AE14" s="66">
        <v>137715.6</v>
      </c>
      <c r="AF14" s="74">
        <v>0.73101913342956004</v>
      </c>
      <c r="AG14" s="75">
        <v>2.0744272522033809</v>
      </c>
    </row>
    <row r="15" spans="1:33" s="45" customFormat="1" ht="10.5" x14ac:dyDescent="0.15">
      <c r="A15" s="110"/>
      <c r="B15" s="29">
        <v>26</v>
      </c>
      <c r="C15" s="47"/>
      <c r="D15" s="47" t="s">
        <v>810</v>
      </c>
      <c r="E15" s="48"/>
      <c r="F15" s="32"/>
      <c r="G15" s="33" t="s">
        <v>311</v>
      </c>
      <c r="H15" s="34">
        <v>8188374.1372281993</v>
      </c>
      <c r="I15" s="34">
        <v>539213.6016285395</v>
      </c>
      <c r="J15" s="34">
        <v>247577.94904042411</v>
      </c>
      <c r="K15" s="34">
        <v>247577.94904042411</v>
      </c>
      <c r="L15" s="35">
        <f>IF(ISERROR(K15/$H15*100),"- ",(K15/$H15*100))</f>
        <v>3.0235300059729604</v>
      </c>
      <c r="M15" s="35">
        <f>IF(ISERROR(I15/$H15*100),"- ",(I15/$H15*100))</f>
        <v>6.5851119232207642</v>
      </c>
      <c r="N15" s="35">
        <v>17.532312106662086</v>
      </c>
      <c r="O15" s="35">
        <v>17.532312106662086</v>
      </c>
      <c r="P15" s="42">
        <f>IF(AND(O15&lt;0,O14&lt;0),"NA",IF(AND(O15&gt;0,O14&lt;0),"LP",IF(AND(O15&lt;0,O14&gt;0),"PL",((O15/O14-1)*100))))</f>
        <v>147.59305221660779</v>
      </c>
      <c r="Q15" s="34">
        <v>11.149161195759655</v>
      </c>
      <c r="R15" s="37">
        <v>12.580809976047544</v>
      </c>
      <c r="S15" s="34">
        <v>0</v>
      </c>
      <c r="T15" s="38">
        <f>IF(O15&lt;0,"- ",IF(ISERROR(($E14-S15)/O15),"- ",(($E14-S15)/O15)))</f>
        <v>7.6504455991878029</v>
      </c>
      <c r="U15" s="34">
        <v>1327781.1528506509</v>
      </c>
      <c r="V15" s="34">
        <v>51601.831495677696</v>
      </c>
      <c r="W15" s="34">
        <v>1894081.7043117899</v>
      </c>
      <c r="X15" s="38">
        <f>IF(I15&lt;0,"- ",IF(ISERROR((U15+V15+W15)/I15),"- ",(U15+V15+W15)/I15))</f>
        <v>6.070812529156461</v>
      </c>
      <c r="Y15" s="39">
        <f>IF(ISERROR(W15/H15),"- ",(W15/H15))</f>
        <v>0.23131352727282012</v>
      </c>
      <c r="Z15" s="34">
        <v>146.6535609127146</v>
      </c>
      <c r="AA15" s="40">
        <f>IF(Z15&lt;0,"- ",IF(ISERROR(($E14/Z15)),"- ",(($E14/Z15))))</f>
        <v>0.91460445396093459</v>
      </c>
      <c r="AB15" s="34">
        <v>6.8260918774375616</v>
      </c>
      <c r="AC15" s="41">
        <f>IF(ISERROR(AB15/$E14*100),"- ",(AB15/$E14*100))</f>
        <v>5.0891611700869017</v>
      </c>
      <c r="AD15" s="42">
        <v>38.934350677248794</v>
      </c>
      <c r="AE15" s="34">
        <v>137715.6</v>
      </c>
      <c r="AF15" s="43">
        <v>0.65849450299203705</v>
      </c>
      <c r="AG15" s="44">
        <v>4.3992864241017919</v>
      </c>
    </row>
    <row r="16" spans="1:33" s="45" customFormat="1" ht="10.5" x14ac:dyDescent="0.15">
      <c r="A16" s="110"/>
      <c r="B16" s="29">
        <v>27</v>
      </c>
      <c r="C16" s="47"/>
      <c r="D16" s="49" t="s">
        <v>910</v>
      </c>
      <c r="E16" s="50"/>
      <c r="F16" s="51"/>
      <c r="G16" s="33" t="s">
        <v>407</v>
      </c>
      <c r="H16" s="34">
        <v>8515409.432633521</v>
      </c>
      <c r="I16" s="34">
        <v>521475.15352257038</v>
      </c>
      <c r="J16" s="34">
        <v>210163.2881960737</v>
      </c>
      <c r="K16" s="34">
        <v>210163.2881960737</v>
      </c>
      <c r="L16" s="35">
        <f>IF(ISERROR(K16/$H16*100),"- ",(K16/$H16*100))</f>
        <v>2.4680350352933935</v>
      </c>
      <c r="M16" s="35">
        <f>IF(ISERROR(I16/$H16*100),"- ",(I16/$H16*100))</f>
        <v>6.123899944542023</v>
      </c>
      <c r="N16" s="35">
        <v>14.882780862742798</v>
      </c>
      <c r="O16" s="35">
        <v>14.882780862742798</v>
      </c>
      <c r="P16" s="42">
        <f>IF(AND(O16&lt;0,O15&lt;0),"NA",IF(AND(O16&gt;0,O15&lt;0),"LP",IF(AND(O16&lt;0,O15&gt;0),"PL",((O16/O15-1)*100))))</f>
        <v>-15.112275139754638</v>
      </c>
      <c r="Q16" s="34">
        <v>9.6063377047982375</v>
      </c>
      <c r="R16" s="37">
        <v>9.877405741800322</v>
      </c>
      <c r="S16" s="34">
        <v>0</v>
      </c>
      <c r="T16" s="39">
        <f>IF(O16&lt;0,"- ",IF(ISERROR(($E14-S16)/O16),"- ",(($E14-S16)/O16)))</f>
        <v>9.0124286070607855</v>
      </c>
      <c r="U16" s="34">
        <v>1388124.7893710991</v>
      </c>
      <c r="V16" s="34">
        <v>60366.154883452582</v>
      </c>
      <c r="W16" s="34">
        <v>1894081.7043117899</v>
      </c>
      <c r="X16" s="39">
        <f>IF(I16&lt;0,"- ",IF(ISERROR((U16+V16+W16)/I16),"- ",(U16+V16+W16)/I16))</f>
        <v>6.4098406721532699</v>
      </c>
      <c r="Y16" s="39">
        <f>IF(ISERROR(W16/H16),"- ",(W16/H16))</f>
        <v>0.22242990419851322</v>
      </c>
      <c r="Z16" s="34">
        <v>154.69643425373204</v>
      </c>
      <c r="AA16" s="40">
        <f>IF(Z16&lt;0,"- ",IF(ISERROR(($E14/Z16)),"- ",(($E14/Z16))))</f>
        <v>0.86705295210619326</v>
      </c>
      <c r="AB16" s="34">
        <v>5.69021075777375</v>
      </c>
      <c r="AC16" s="41">
        <f>IF(ISERROR(AB16/$E14*100),"- ",(AB16/$E14*100))</f>
        <v>4.2423102644999249</v>
      </c>
      <c r="AD16" s="42">
        <v>38.23351838780674</v>
      </c>
      <c r="AE16" s="34">
        <v>137715.6</v>
      </c>
      <c r="AF16" s="43">
        <v>0.63567516376187483</v>
      </c>
      <c r="AG16" s="44">
        <v>3.6163623654160797</v>
      </c>
    </row>
    <row r="17" spans="1:33" s="45" customFormat="1" ht="10.5" x14ac:dyDescent="0.15">
      <c r="A17" s="110"/>
      <c r="B17" s="29">
        <v>28</v>
      </c>
      <c r="D17" s="47" t="s">
        <v>1122</v>
      </c>
      <c r="E17" s="50"/>
      <c r="F17" s="52"/>
      <c r="G17" s="33" t="s">
        <v>458</v>
      </c>
      <c r="H17" s="34">
        <v>8607975.7024378795</v>
      </c>
      <c r="I17" s="34">
        <v>545135.31522659468</v>
      </c>
      <c r="J17" s="34">
        <v>200030.59433837858</v>
      </c>
      <c r="K17" s="34">
        <v>200030.59433837858</v>
      </c>
      <c r="L17" s="35">
        <f>IF(ISERROR(K17/$H17*100),"- ",(K17/$H17*100))</f>
        <v>2.32378205112414</v>
      </c>
      <c r="M17" s="35">
        <f>IF(ISERROR(I17/$H17*100),"- ",(I17/$H17*100))</f>
        <v>6.3329095488990044</v>
      </c>
      <c r="N17" s="35">
        <v>14.165230887541401</v>
      </c>
      <c r="O17" s="35">
        <v>14.165230887541401</v>
      </c>
      <c r="P17" s="42">
        <f>IF(AND(O17&lt;0,O16&lt;0),"NA",IF(AND(O17&gt;0,O16&lt;0),"LP",IF(AND(O17&lt;0,O16&gt;0),"PL",((O17/O16-1)*100))))</f>
        <v>-4.8213434157167168</v>
      </c>
      <c r="Q17" s="34">
        <v>9.0179489586539283</v>
      </c>
      <c r="R17" s="37">
        <v>8.913040348459436</v>
      </c>
      <c r="S17" s="34">
        <v>0</v>
      </c>
      <c r="T17" s="39">
        <f>IF(O17&lt;0,"- ",IF(ISERROR(($E14-S17)/O17),"- ",(($E14-S17)/O17)))</f>
        <v>9.4689596706799861</v>
      </c>
      <c r="U17" s="34">
        <v>1432421.0791013441</v>
      </c>
      <c r="V17" s="34">
        <v>68919.438994569107</v>
      </c>
      <c r="W17" s="34">
        <v>1894081.7043117899</v>
      </c>
      <c r="X17" s="39">
        <f>IF(I17&lt;0,"- ",IF(ISERROR((U17+V17+W17)/I17),"- ",(U17+V17+W17)/I17))</f>
        <v>6.2285860548152874</v>
      </c>
      <c r="Y17" s="39">
        <f>IF(ISERROR(W17/H17),"- ",(W17/H17))</f>
        <v>0.22003799380792441</v>
      </c>
      <c r="Z17" s="34">
        <v>163.15763873921193</v>
      </c>
      <c r="AA17" s="40">
        <f>IF(Z17&lt;0,"- ",IF(ISERROR(($E14/Z17)),"- ",(($E14/Z17))))</f>
        <v>0.82208838664545048</v>
      </c>
      <c r="AB17" s="34">
        <v>5.4095212690183931</v>
      </c>
      <c r="AC17" s="41">
        <f>IF(ISERROR(AB17/$E14*100),"- ",(AB17/$E14*100))</f>
        <v>4.0330435167512064</v>
      </c>
      <c r="AD17" s="42">
        <v>38.188726410214549</v>
      </c>
      <c r="AE17" s="34">
        <v>137715.6</v>
      </c>
      <c r="AF17" s="43">
        <v>0.62039401066599953</v>
      </c>
      <c r="AG17" s="44">
        <v>3.3134136898914668</v>
      </c>
    </row>
    <row r="18" spans="1:33" s="45" customFormat="1" ht="10.5" x14ac:dyDescent="0.15">
      <c r="A18" s="11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f>+A14+1</f>
        <v>3</v>
      </c>
      <c r="B19" s="29">
        <v>25</v>
      </c>
      <c r="C19" s="30" t="str">
        <f>VLOOKUP($A19,'All cos summary'!$A$162:$B$168,2,FALSE)</f>
        <v>BPCL IB Equity</v>
      </c>
      <c r="D19" s="63" t="s">
        <v>652</v>
      </c>
      <c r="E19" s="64">
        <v>278.14999999999998</v>
      </c>
      <c r="F19" s="65">
        <v>12952.882536222827</v>
      </c>
      <c r="G19" s="33" t="s">
        <v>518</v>
      </c>
      <c r="H19" s="78">
        <v>4401319.3</v>
      </c>
      <c r="I19" s="78">
        <v>254729.49999999965</v>
      </c>
      <c r="J19" s="78">
        <v>150491.89999999967</v>
      </c>
      <c r="K19" s="78">
        <v>150491.89999999967</v>
      </c>
      <c r="L19" s="79">
        <f>IF(ISERROR(K19/$H19*100),"- ",(K19/$H19*100))</f>
        <v>3.4192452249487935</v>
      </c>
      <c r="M19" s="79">
        <f>IF(ISERROR(I19/$H19*100),"- ",(I19/$H19*100))</f>
        <v>5.7875714674915697</v>
      </c>
      <c r="N19" s="79">
        <v>35.222722570437462</v>
      </c>
      <c r="O19" s="79">
        <v>35.222722570437462</v>
      </c>
      <c r="P19" s="80" t="s">
        <v>50</v>
      </c>
      <c r="Q19" s="78">
        <v>18.541412865416714</v>
      </c>
      <c r="R19" s="81">
        <v>19.339095494589895</v>
      </c>
      <c r="S19" s="78">
        <v>0</v>
      </c>
      <c r="T19" s="82">
        <f>IF(O19&lt;0,"- ",IF(ISERROR(($E19-S19)/O19),"- ",(($E19-S19)/O19)))</f>
        <v>7.8968909755276018</v>
      </c>
      <c r="U19" s="78">
        <v>184941.20000000004</v>
      </c>
      <c r="V19" s="78">
        <v>0</v>
      </c>
      <c r="W19" s="78">
        <v>1206755.3014871997</v>
      </c>
      <c r="X19" s="82">
        <f>IF(I19&lt;0,"- ",IF(ISERROR((U19+V19+W19)/I19),"- ",(U19+V19+W19)/I19))</f>
        <v>5.4634288587980642</v>
      </c>
      <c r="Y19" s="70">
        <f>IF(ISERROR(W19/H19),"- ",(W19/H19))</f>
        <v>0.27418035803201096</v>
      </c>
      <c r="Z19" s="78">
        <v>189.48759297660899</v>
      </c>
      <c r="AA19" s="71">
        <f>IF(Z19&lt;0,"- ",IF(ISERROR(($E19/Z19)),"- ",(($E19/Z19))))</f>
        <v>1.4679061337505921</v>
      </c>
      <c r="AB19" s="78">
        <v>9.9986425064012838</v>
      </c>
      <c r="AC19" s="72">
        <f>IF(ISERROR(AB19/$E19*100),"- ",(AB19/$E19*100))</f>
        <v>3.59469441179266</v>
      </c>
      <c r="AD19" s="80">
        <v>28.386909860264964</v>
      </c>
      <c r="AE19" s="78">
        <v>42725.8</v>
      </c>
      <c r="AF19" s="74">
        <v>0.2376603343890307</v>
      </c>
      <c r="AG19" s="75">
        <v>9.6590765874297517</v>
      </c>
    </row>
    <row r="20" spans="1:33" s="45" customFormat="1" ht="10.5" x14ac:dyDescent="0.15">
      <c r="A20" s="110"/>
      <c r="B20" s="29">
        <v>26</v>
      </c>
      <c r="C20" s="47"/>
      <c r="D20" s="47" t="s">
        <v>971</v>
      </c>
      <c r="E20" s="48"/>
      <c r="F20" s="32"/>
      <c r="G20" s="33" t="s">
        <v>311</v>
      </c>
      <c r="H20" s="34">
        <v>4122578.6788588911</v>
      </c>
      <c r="I20" s="34">
        <v>322229.6839748671</v>
      </c>
      <c r="J20" s="34">
        <v>195102.92900894271</v>
      </c>
      <c r="K20" s="34">
        <v>195102.92900894271</v>
      </c>
      <c r="L20" s="35">
        <f>IF(ISERROR(K20/$H20*100),"- ",(K20/$H20*100))</f>
        <v>4.7325459186371726</v>
      </c>
      <c r="M20" s="35">
        <f>IF(ISERROR(I20/$H20*100),"- ",(I20/$H20*100))</f>
        <v>7.8162167195814121</v>
      </c>
      <c r="N20" s="35">
        <v>45.663961589705217</v>
      </c>
      <c r="O20" s="35">
        <v>45.663961589705217</v>
      </c>
      <c r="P20" s="42">
        <f>IF(AND(O20&lt;0,O19&lt;0),"NA",IF(AND(O20&gt;0,O19&lt;0),"LP",IF(AND(O20&lt;0,O19&gt;0),"PL",((O20/O19-1)*100))))</f>
        <v>29.643475169722166</v>
      </c>
      <c r="Q20" s="34">
        <v>22.688213273899855</v>
      </c>
      <c r="R20" s="37">
        <v>22.473884011077246</v>
      </c>
      <c r="S20" s="34">
        <v>0</v>
      </c>
      <c r="T20" s="38">
        <f>IF(O20&lt;0,"- ",IF(ISERROR(($E19-S20)/O20),"- ",(($E19-S20)/O20)))</f>
        <v>6.0912367284118414</v>
      </c>
      <c r="U20" s="34">
        <v>150340.96360284305</v>
      </c>
      <c r="V20" s="34">
        <v>0</v>
      </c>
      <c r="W20" s="34">
        <v>1206755.3014871997</v>
      </c>
      <c r="X20" s="38">
        <f>IF(I20&lt;0,"- ",IF(ISERROR((U20+V20+W20)/I20),"- ",(U20+V20+W20)/I20))</f>
        <v>4.2115805358139875</v>
      </c>
      <c r="Y20" s="39">
        <f>IF(ISERROR(W20/H20),"- ",(W20/H20))</f>
        <v>0.29271856172826843</v>
      </c>
      <c r="Z20" s="34">
        <v>216.88596993043214</v>
      </c>
      <c r="AA20" s="40">
        <f>IF(Z20&lt;0,"- ",IF(ISERROR(($E19/Z20)),"- ",(($E19/Z20))))</f>
        <v>1.2824711533402495</v>
      </c>
      <c r="AB20" s="34">
        <v>18.265584635882107</v>
      </c>
      <c r="AC20" s="41">
        <f>IF(ISERROR(AB20/$E19*100),"- ",(AB20/$E19*100))</f>
        <v>6.5668109422549374</v>
      </c>
      <c r="AD20" s="42">
        <v>40.000000000000043</v>
      </c>
      <c r="AE20" s="34">
        <v>42725.8</v>
      </c>
      <c r="AF20" s="43">
        <v>0.17317758350870338</v>
      </c>
      <c r="AG20" s="44">
        <v>13.888428439645962</v>
      </c>
    </row>
    <row r="21" spans="1:33" s="45" customFormat="1" ht="10.5" x14ac:dyDescent="0.15">
      <c r="A21" s="110"/>
      <c r="B21" s="29">
        <v>27</v>
      </c>
      <c r="C21" s="47"/>
      <c r="D21" s="49" t="s">
        <v>972</v>
      </c>
      <c r="E21" s="50"/>
      <c r="F21" s="51"/>
      <c r="G21" s="33" t="s">
        <v>407</v>
      </c>
      <c r="H21" s="34">
        <v>4072405.054718134</v>
      </c>
      <c r="I21" s="34">
        <v>277865.89049958868</v>
      </c>
      <c r="J21" s="34">
        <v>152896.19403884342</v>
      </c>
      <c r="K21" s="34">
        <v>152896.19403884342</v>
      </c>
      <c r="L21" s="35">
        <f>IF(ISERROR(K21/$H21*100),"- ",(K21/$H21*100))</f>
        <v>3.7544446582420301</v>
      </c>
      <c r="M21" s="35">
        <f>IF(ISERROR(I21/$H21*100),"- ",(I21/$H21*100))</f>
        <v>6.8231398096725124</v>
      </c>
      <c r="N21" s="35">
        <v>35.785449082016818</v>
      </c>
      <c r="O21" s="35">
        <v>35.785449082016818</v>
      </c>
      <c r="P21" s="42">
        <f>IF(AND(O21&lt;0,O20&lt;0),"NA",IF(AND(O21&gt;0,O20&lt;0),"LP",IF(AND(O21&lt;0,O20&gt;0),"PL",((O21/O20-1)*100))))</f>
        <v>-21.633060653930379</v>
      </c>
      <c r="Q21" s="34">
        <v>16.824359664632233</v>
      </c>
      <c r="R21" s="37">
        <v>15.721464197675797</v>
      </c>
      <c r="S21" s="34">
        <v>0</v>
      </c>
      <c r="T21" s="39">
        <f>IF(O21&lt;0,"- ",IF(ISERROR(($E19-S21)/O21),"- ",(($E19-S21)/O21)))</f>
        <v>7.7727122932705646</v>
      </c>
      <c r="U21" s="34">
        <v>169226.19842595205</v>
      </c>
      <c r="V21" s="34">
        <v>0</v>
      </c>
      <c r="W21" s="34">
        <v>1206755.3014871997</v>
      </c>
      <c r="X21" s="39">
        <f>IF(I21&lt;0,"- ",IF(ISERROR((U21+V21+W21)/I21),"- ",(U21+V21+W21)/I21))</f>
        <v>4.9519626084339006</v>
      </c>
      <c r="Y21" s="39">
        <f>IF(ISERROR(W21/H21),"- ",(W21/H21))</f>
        <v>0.29632496897357957</v>
      </c>
      <c r="Z21" s="34">
        <v>238.35723937964227</v>
      </c>
      <c r="AA21" s="40">
        <f>IF(Z21&lt;0,"- ",IF(ISERROR(($E19/Z21)),"- ",(($E19/Z21))))</f>
        <v>1.1669458864514621</v>
      </c>
      <c r="AB21" s="34">
        <v>14.314179632806757</v>
      </c>
      <c r="AC21" s="41">
        <f>IF(ISERROR(AB21/$E19*100),"- ",(AB21/$E19*100))</f>
        <v>5.1462087480879948</v>
      </c>
      <c r="AD21" s="42">
        <v>40.000000000000078</v>
      </c>
      <c r="AE21" s="34">
        <v>42725.8</v>
      </c>
      <c r="AF21" s="43">
        <v>0.17400587611660806</v>
      </c>
      <c r="AG21" s="44">
        <v>12.585013153028228</v>
      </c>
    </row>
    <row r="22" spans="1:33" s="45" customFormat="1" ht="10.5" x14ac:dyDescent="0.15">
      <c r="A22" s="110"/>
      <c r="B22" s="29">
        <v>28</v>
      </c>
      <c r="D22" s="47" t="s">
        <v>1123</v>
      </c>
      <c r="E22" s="50"/>
      <c r="F22" s="52"/>
      <c r="G22" s="33" t="s">
        <v>458</v>
      </c>
      <c r="H22" s="34">
        <v>4091745.7511318699</v>
      </c>
      <c r="I22" s="34">
        <v>269864.04733498459</v>
      </c>
      <c r="J22" s="34">
        <v>141417.49915108556</v>
      </c>
      <c r="K22" s="34">
        <v>141417.49915108556</v>
      </c>
      <c r="L22" s="35">
        <f>IF(ISERROR(K22/$H22*100),"- ",(K22/$H22*100))</f>
        <v>3.4561653570964488</v>
      </c>
      <c r="M22" s="35">
        <f>IF(ISERROR(I22/$H22*100),"- ",(I22/$H22*100))</f>
        <v>6.5953278563394138</v>
      </c>
      <c r="N22" s="35">
        <v>33.098853421371999</v>
      </c>
      <c r="O22" s="35">
        <v>33.098853421371999</v>
      </c>
      <c r="P22" s="42">
        <f>IF(AND(O22&lt;0,O21&lt;0),"NA",IF(AND(O22&gt;0,O21&lt;0),"LP",IF(AND(O22&lt;0,O21&gt;0),"PL",((O22/O21-1)*100))))</f>
        <v>-7.5075085811761033</v>
      </c>
      <c r="Q22" s="34">
        <v>14.205077889585734</v>
      </c>
      <c r="R22" s="37">
        <v>13.330890205558937</v>
      </c>
      <c r="S22" s="34">
        <v>0</v>
      </c>
      <c r="T22" s="39">
        <f>IF(O22&lt;0,"- ",IF(ISERROR(($E19-S22)/O22),"- ",(($E19-S22)/O22)))</f>
        <v>8.4036143626775281</v>
      </c>
      <c r="U22" s="34">
        <v>245767.50744885931</v>
      </c>
      <c r="V22" s="34">
        <v>0</v>
      </c>
      <c r="W22" s="34">
        <v>1206755.3014871997</v>
      </c>
      <c r="X22" s="39">
        <f>IF(I22&lt;0,"- ",IF(ISERROR((U22+V22+W22)/I22),"- ",(U22+V22+W22)/I22))</f>
        <v>5.3824243106123353</v>
      </c>
      <c r="Y22" s="39">
        <f>IF(ISERROR(W22/H22),"- ",(W22/H22))</f>
        <v>0.29492431223357018</v>
      </c>
      <c r="Z22" s="34">
        <v>258.21655143246545</v>
      </c>
      <c r="AA22" s="40">
        <f>IF(Z22&lt;0,"- ",IF(ISERROR(($E19/Z22)),"- ",(($E19/Z22))))</f>
        <v>1.0771966338213139</v>
      </c>
      <c r="AB22" s="34">
        <v>13.239541368548789</v>
      </c>
      <c r="AC22" s="41">
        <f>IF(ISERROR(AB22/$E19*100),"- ",(AB22/$E19*100))</f>
        <v>4.7598566847200399</v>
      </c>
      <c r="AD22" s="42">
        <v>39.999999999999972</v>
      </c>
      <c r="AE22" s="34">
        <v>42725.8</v>
      </c>
      <c r="AF22" s="43">
        <v>0.23167568918711726</v>
      </c>
      <c r="AG22" s="44">
        <v>9.8326948393226274</v>
      </c>
    </row>
    <row r="23" spans="1:33" s="45" customFormat="1" ht="10.5" x14ac:dyDescent="0.15">
      <c r="A23" s="11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summary'!$A$162:$B$168,2,FALSE)</f>
        <v>GAIL IB Equity</v>
      </c>
      <c r="D24" s="63" t="s">
        <v>650</v>
      </c>
      <c r="E24" s="64">
        <v>141.72999999999999</v>
      </c>
      <c r="F24" s="65">
        <v>10072.203672153597</v>
      </c>
      <c r="G24" s="33" t="s">
        <v>518</v>
      </c>
      <c r="H24" s="78">
        <v>1372077.8</v>
      </c>
      <c r="I24" s="78">
        <v>143271.99999999994</v>
      </c>
      <c r="J24" s="78">
        <v>113123.19999999995</v>
      </c>
      <c r="K24" s="78">
        <v>94578.971999999951</v>
      </c>
      <c r="L24" s="79">
        <f>IF(ISERROR(K24/$H24*100),"- ",(K24/$H24*100))</f>
        <v>6.8931202006183581</v>
      </c>
      <c r="M24" s="79">
        <f>IF(ISERROR(I24/$H24*100),"- ",(I24/$H24*100))</f>
        <v>10.441973479929487</v>
      </c>
      <c r="N24" s="79">
        <v>17.20478775988197</v>
      </c>
      <c r="O24" s="79">
        <v>14.384415750330785</v>
      </c>
      <c r="P24" s="80" t="s">
        <v>50</v>
      </c>
      <c r="Q24" s="78">
        <v>10.22521640065923</v>
      </c>
      <c r="R24" s="81">
        <v>14.0384151795836</v>
      </c>
      <c r="S24" s="78">
        <v>0</v>
      </c>
      <c r="T24" s="82">
        <f>IF(O24&lt;0,"- ",IF(ISERROR(($E24-S24)/O24),"- ",(($E24-S24)/O24)))</f>
        <v>9.8530244439535721</v>
      </c>
      <c r="U24" s="78">
        <v>223806.5</v>
      </c>
      <c r="V24" s="78">
        <v>0</v>
      </c>
      <c r="W24" s="78">
        <v>938376.85511618992</v>
      </c>
      <c r="X24" s="82">
        <f>IF(I24&lt;0,"- ",IF(ISERROR((U24+V24+W24)/I24),"- ",(U24+V24+W24)/I24))</f>
        <v>8.1117270305167128</v>
      </c>
      <c r="Y24" s="70">
        <f>IF(ISERROR(W24/H24),"- ",(W24/H24))</f>
        <v>0.68390936367907851</v>
      </c>
      <c r="Z24" s="78">
        <v>107.31956928411735</v>
      </c>
      <c r="AA24" s="71">
        <f>IF(Z24&lt;0,"- ",IF(ISERROR(($E24/Z24)),"- ",(($E24/Z24))))</f>
        <v>1.3206351921221806</v>
      </c>
      <c r="AB24" s="78">
        <v>7.5</v>
      </c>
      <c r="AC24" s="72">
        <f>IF(ISERROR(AB24/$E24*100),"- ",(AB24/$E24*100))</f>
        <v>5.2917519226698655</v>
      </c>
      <c r="AD24" s="80">
        <v>43.592516831207057</v>
      </c>
      <c r="AE24" s="78">
        <v>65751</v>
      </c>
      <c r="AF24" s="74">
        <v>0.3321973690821548</v>
      </c>
      <c r="AG24" s="75">
        <v>14.415321767875612</v>
      </c>
    </row>
    <row r="25" spans="1:33" s="45" customFormat="1" ht="10.5" x14ac:dyDescent="0.15">
      <c r="A25" s="110"/>
      <c r="B25" s="29">
        <v>26</v>
      </c>
      <c r="C25" s="47"/>
      <c r="D25" s="47" t="s">
        <v>973</v>
      </c>
      <c r="E25" s="48"/>
      <c r="F25" s="32"/>
      <c r="G25" s="33" t="s">
        <v>311</v>
      </c>
      <c r="H25" s="34">
        <v>1417106.1395574831</v>
      </c>
      <c r="I25" s="34">
        <v>127726.01209258314</v>
      </c>
      <c r="J25" s="34">
        <v>80831.311036826082</v>
      </c>
      <c r="K25" s="34">
        <v>80831.311036826082</v>
      </c>
      <c r="L25" s="35">
        <f>IF(ISERROR(K25/$H25*100),"- ",(K25/$H25*100))</f>
        <v>5.7039701388963788</v>
      </c>
      <c r="M25" s="35">
        <f>IF(ISERROR(I25/$H25*100),"- ",(I25/$H25*100))</f>
        <v>9.0131577675944499</v>
      </c>
      <c r="N25" s="35">
        <v>12.293548544786555</v>
      </c>
      <c r="O25" s="35">
        <v>12.293548544786555</v>
      </c>
      <c r="P25" s="42">
        <f>IF(AND(O25&lt;0,O24&lt;0),"NA",IF(AND(O25&gt;0,O24&lt;0),"LP",IF(AND(O25&lt;0,O24&gt;0),"PL",((O25/O24-1)*100))))</f>
        <v>-14.535642196633169</v>
      </c>
      <c r="Q25" s="34">
        <v>8.3365134470776407</v>
      </c>
      <c r="R25" s="37">
        <v>11.103643915509021</v>
      </c>
      <c r="S25" s="34">
        <v>0</v>
      </c>
      <c r="T25" s="38">
        <f>IF(O25&lt;0,"- ",IF(ISERROR(($E24-S25)/O25),"- ",(($E24-S25)/O25)))</f>
        <v>11.528811187726982</v>
      </c>
      <c r="U25" s="34">
        <v>239782.39373189746</v>
      </c>
      <c r="V25" s="34">
        <v>0</v>
      </c>
      <c r="W25" s="34">
        <v>938376.85511618992</v>
      </c>
      <c r="X25" s="38">
        <f>IF(I25&lt;0,"- ",IF(ISERROR((U25+V25+W25)/I25),"- ",(U25+V25+W25)/I25))</f>
        <v>9.2241136284290306</v>
      </c>
      <c r="Y25" s="39">
        <f>IF(ISERROR(W25/H25),"- ",(W25/H25))</f>
        <v>0.66217824404403114</v>
      </c>
      <c r="Z25" s="34">
        <v>114.11311782890392</v>
      </c>
      <c r="AA25" s="40">
        <f>IF(Z25&lt;0,"- ",IF(ISERROR(($E24/Z25)),"- ",(($E24/Z25))))</f>
        <v>1.2420132119473204</v>
      </c>
      <c r="AB25" s="34">
        <v>5.5</v>
      </c>
      <c r="AC25" s="41">
        <f>IF(ISERROR(AB25/$E24*100),"- ",(AB25/$E24*100))</f>
        <v>3.8806180766245681</v>
      </c>
      <c r="AD25" s="42">
        <v>44.738913097084883</v>
      </c>
      <c r="AE25" s="34">
        <v>65751</v>
      </c>
      <c r="AF25" s="43">
        <v>0.32938452724023953</v>
      </c>
      <c r="AG25" s="44">
        <v>10.71533016648914</v>
      </c>
    </row>
    <row r="26" spans="1:33" s="45" customFormat="1" ht="10.5" x14ac:dyDescent="0.15">
      <c r="A26" s="110"/>
      <c r="B26" s="29">
        <v>27</v>
      </c>
      <c r="C26" s="47"/>
      <c r="D26" s="49" t="s">
        <v>833</v>
      </c>
      <c r="E26" s="50"/>
      <c r="F26" s="51"/>
      <c r="G26" s="33" t="s">
        <v>407</v>
      </c>
      <c r="H26" s="34">
        <v>1383159.8406669926</v>
      </c>
      <c r="I26" s="34">
        <v>141972.65874129103</v>
      </c>
      <c r="J26" s="34">
        <v>89763.771654581215</v>
      </c>
      <c r="K26" s="34">
        <v>89763.771654581215</v>
      </c>
      <c r="L26" s="35">
        <f>IF(ISERROR(K26/$H26*100),"- ",(K26/$H26*100))</f>
        <v>6.4897612709240455</v>
      </c>
      <c r="M26" s="35">
        <f>IF(ISERROR(I26/$H26*100),"- ",(I26/$H26*100))</f>
        <v>10.264371084749571</v>
      </c>
      <c r="N26" s="35">
        <v>13.652077026141233</v>
      </c>
      <c r="O26" s="35">
        <v>13.652077026141233</v>
      </c>
      <c r="P26" s="42">
        <f>IF(AND(O26&lt;0,O25&lt;0),"NA",IF(AND(O26&gt;0,O25&lt;0),"LP",IF(AND(O26&lt;0,O25&gt;0),"PL",((O26/O25-1)*100))))</f>
        <v>11.050743212225766</v>
      </c>
      <c r="Q26" s="34">
        <v>8.6054258064723292</v>
      </c>
      <c r="R26" s="37">
        <v>11.575525423088399</v>
      </c>
      <c r="S26" s="34">
        <v>0</v>
      </c>
      <c r="T26" s="39">
        <f>IF(O26&lt;0,"- ",IF(ISERROR(($E24-S26)/O26),"- ",(($E24-S26)/O26)))</f>
        <v>10.381570491333511</v>
      </c>
      <c r="U26" s="34">
        <v>266774.35843772069</v>
      </c>
      <c r="V26" s="34">
        <v>0</v>
      </c>
      <c r="W26" s="34">
        <v>938376.85511618992</v>
      </c>
      <c r="X26" s="39">
        <f>IF(I26&lt;0,"- ",IF(ISERROR((U26+V26+W26)/I26),"- ",(U26+V26+W26)/I26))</f>
        <v>8.4886148096302918</v>
      </c>
      <c r="Y26" s="39">
        <f>IF(ISERROR(W26/H26),"- ",(W26/H26))</f>
        <v>0.67842980075511905</v>
      </c>
      <c r="Z26" s="34">
        <v>121.76519485504514</v>
      </c>
      <c r="AA26" s="40">
        <f>IF(Z26&lt;0,"- ",IF(ISERROR(($E24/Z26)),"- ",(($E24/Z26))))</f>
        <v>1.1639615094339715</v>
      </c>
      <c r="AB26" s="34">
        <v>5.9999999999999991</v>
      </c>
      <c r="AC26" s="41">
        <f>IF(ISERROR(AB26/$E24*100),"- ",(AB26/$E24*100))</f>
        <v>4.233401538135892</v>
      </c>
      <c r="AD26" s="42">
        <v>43.949356486277487</v>
      </c>
      <c r="AE26" s="34">
        <v>65751</v>
      </c>
      <c r="AF26" s="43">
        <v>0.34402001067947874</v>
      </c>
      <c r="AG26" s="44">
        <v>12.384856237612516</v>
      </c>
    </row>
    <row r="27" spans="1:33" s="45" customFormat="1" ht="10.5" x14ac:dyDescent="0.15">
      <c r="A27" s="110"/>
      <c r="B27" s="29">
        <v>28</v>
      </c>
      <c r="D27" s="47" t="s">
        <v>1123</v>
      </c>
      <c r="E27" s="50"/>
      <c r="F27" s="52"/>
      <c r="G27" s="33" t="s">
        <v>458</v>
      </c>
      <c r="H27" s="34">
        <v>1453854.0327507402</v>
      </c>
      <c r="I27" s="34">
        <v>149218.01426308416</v>
      </c>
      <c r="J27" s="34">
        <v>93314.616329991972</v>
      </c>
      <c r="K27" s="34">
        <v>93314.616329991972</v>
      </c>
      <c r="L27" s="35">
        <f>IF(ISERROR(K27/$H27*100),"- ",(K27/$H27*100))</f>
        <v>6.4184308897529156</v>
      </c>
      <c r="M27" s="35">
        <f>IF(ISERROR(I27/$H27*100),"- ",(I27/$H27*100))</f>
        <v>10.263617316571921</v>
      </c>
      <c r="N27" s="35">
        <v>14.192121234656806</v>
      </c>
      <c r="O27" s="35">
        <v>14.192121234656806</v>
      </c>
      <c r="P27" s="42">
        <f>IF(AND(O27&lt;0,O26&lt;0),"NA",IF(AND(O27&gt;0,O26&lt;0),"LP",IF(AND(O27&lt;0,O26&gt;0),"PL",((O27/O26-1)*100))))</f>
        <v>3.9557659064000772</v>
      </c>
      <c r="Q27" s="34">
        <v>8.3732584357788209</v>
      </c>
      <c r="R27" s="37">
        <v>11.298447086836234</v>
      </c>
      <c r="S27" s="34">
        <v>0</v>
      </c>
      <c r="T27" s="39">
        <f>IF(O27&lt;0,"- ",IF(ISERROR(($E24-S27)/O27),"- ",(($E24-S27)/O27)))</f>
        <v>9.986526866322059</v>
      </c>
      <c r="U27" s="34">
        <v>294677.76317762968</v>
      </c>
      <c r="V27" s="34">
        <v>0</v>
      </c>
      <c r="W27" s="34">
        <v>938376.85511618992</v>
      </c>
      <c r="X27" s="39">
        <f>IF(I27&lt;0,"- ",IF(ISERROR((U27+V27+W27)/I27),"- ",(U27+V27+W27)/I27))</f>
        <v>8.2634434212469703</v>
      </c>
      <c r="Y27" s="39">
        <f>IF(ISERROR(W27/H27),"- ",(W27/H27))</f>
        <v>0.64544089982730224</v>
      </c>
      <c r="Z27" s="34">
        <v>129.45731608970192</v>
      </c>
      <c r="AA27" s="40">
        <f>IF(Z27&lt;0,"- ",IF(ISERROR(($E24/Z27)),"- ",(($E24/Z27))))</f>
        <v>1.0948010068569183</v>
      </c>
      <c r="AB27" s="34">
        <v>6.5</v>
      </c>
      <c r="AC27" s="41">
        <f>IF(ISERROR(AB27/$E24*100),"- ",(AB27/$E24*100))</f>
        <v>4.5861849996472168</v>
      </c>
      <c r="AD27" s="42">
        <v>45.800059712900151</v>
      </c>
      <c r="AE27" s="34">
        <v>65751</v>
      </c>
      <c r="AF27" s="43">
        <v>0.35679309907419238</v>
      </c>
      <c r="AG27" s="44">
        <v>11.708651550263168</v>
      </c>
    </row>
    <row r="28" spans="1:33" s="45" customFormat="1" ht="10.5" x14ac:dyDescent="0.15">
      <c r="A28" s="110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09">
        <v>5</v>
      </c>
      <c r="B29" s="29">
        <v>25</v>
      </c>
      <c r="C29" s="30" t="str">
        <f>VLOOKUP($A29,'All cos summary'!$A$162:$B$168,2,FALSE)</f>
        <v>OINL IB Equity</v>
      </c>
      <c r="D29" s="63" t="s">
        <v>648</v>
      </c>
      <c r="E29" s="64">
        <v>480.15</v>
      </c>
      <c r="F29" s="65">
        <v>8383.1452889888878</v>
      </c>
      <c r="G29" s="33" t="s">
        <v>518</v>
      </c>
      <c r="H29" s="78">
        <v>325124.8</v>
      </c>
      <c r="I29" s="78">
        <v>112162.8</v>
      </c>
      <c r="J29" s="78">
        <v>65509.3</v>
      </c>
      <c r="K29" s="78">
        <v>65509.3</v>
      </c>
      <c r="L29" s="79">
        <f>IF(ISERROR(K29/$H29*100),"- ",(K29/$H29*100))</f>
        <v>20.14897048764044</v>
      </c>
      <c r="M29" s="79">
        <f>IF(ISERROR(I29/$H29*100),"- ",(I29/$H29*100))</f>
        <v>34.49838339000901</v>
      </c>
      <c r="N29" s="79">
        <v>40.273513626499302</v>
      </c>
      <c r="O29" s="79">
        <v>40.273513626499302</v>
      </c>
      <c r="P29" s="80" t="s">
        <v>50</v>
      </c>
      <c r="Q29" s="78">
        <v>12.220548820788</v>
      </c>
      <c r="R29" s="81">
        <v>13.354703261377299</v>
      </c>
      <c r="S29" s="78">
        <v>0</v>
      </c>
      <c r="T29" s="82">
        <f>IF(O29&lt;0,"- ",IF(ISERROR(($E29-S29)/O29),"- ",(($E29-S29)/O29)))</f>
        <v>11.922227706600431</v>
      </c>
      <c r="U29" s="78">
        <v>226184.4</v>
      </c>
      <c r="V29" s="78">
        <v>49380.800000000003</v>
      </c>
      <c r="W29" s="78">
        <v>781015.73084864987</v>
      </c>
      <c r="X29" s="82">
        <f>IF(I29&lt;0,"- ",IF(ISERROR((U29+V29+W29)/I29),"- ",(U29+V29+W29)/I29))</f>
        <v>9.4200655729765117</v>
      </c>
      <c r="Y29" s="70">
        <f>IF(ISERROR(W29/H29),"- ",(W29/H29))</f>
        <v>2.4022028797823172</v>
      </c>
      <c r="Z29" s="78">
        <v>305.95975679480603</v>
      </c>
      <c r="AA29" s="71">
        <f>IF(Z29&lt;0,"- ",IF(ISERROR(($E29/Z29)),"- ",(($E29/Z29))))</f>
        <v>1.5693240347357702</v>
      </c>
      <c r="AB29" s="78">
        <v>11.5</v>
      </c>
      <c r="AC29" s="72">
        <f>IF(ISERROR(AB29/$E29*100),"- ",(AB29/$E29*100))</f>
        <v>2.3950848693116735</v>
      </c>
      <c r="AD29" s="80">
        <v>28.554747188567099</v>
      </c>
      <c r="AE29" s="78">
        <v>16266.1</v>
      </c>
      <c r="AF29" s="74">
        <v>0.42146885317626698</v>
      </c>
      <c r="AG29" s="75">
        <v>8.3216897667545808</v>
      </c>
    </row>
    <row r="30" spans="1:33" s="45" customFormat="1" ht="10.5" x14ac:dyDescent="0.15">
      <c r="A30" s="110"/>
      <c r="B30" s="29">
        <v>26</v>
      </c>
      <c r="C30" s="47"/>
      <c r="D30" s="47" t="s">
        <v>974</v>
      </c>
      <c r="E30" s="48"/>
      <c r="F30" s="32"/>
      <c r="G30" s="33" t="s">
        <v>311</v>
      </c>
      <c r="H30" s="34">
        <v>334189.57772383699</v>
      </c>
      <c r="I30" s="34">
        <v>114226.40023729</v>
      </c>
      <c r="J30" s="34">
        <v>55457.625535756299</v>
      </c>
      <c r="K30" s="34">
        <v>55457.625535756299</v>
      </c>
      <c r="L30" s="35">
        <f>IF(ISERROR(K30/$H30*100),"- ",(K30/$H30*100))</f>
        <v>16.594660406071853</v>
      </c>
      <c r="M30" s="35">
        <f>IF(ISERROR(I30/$H30*100),"- ",(I30/$H30*100))</f>
        <v>34.180120461950146</v>
      </c>
      <c r="N30" s="35">
        <v>34.093990283937899</v>
      </c>
      <c r="O30" s="35">
        <v>34.093990283937899</v>
      </c>
      <c r="P30" s="42">
        <f>IF(AND(O30&lt;0,O29&lt;0),"NA",IF(AND(O30&gt;0,O29&lt;0),"LP",IF(AND(O30&lt;0,O29&gt;0),"PL",((O30/O29-1)*100))))</f>
        <v>-15.343889286320877</v>
      </c>
      <c r="Q30" s="34">
        <v>10.9706576288176</v>
      </c>
      <c r="R30" s="37">
        <v>10.5385646948512</v>
      </c>
      <c r="S30" s="34">
        <v>0</v>
      </c>
      <c r="T30" s="38">
        <f>IF(O30&lt;0,"- ",IF(ISERROR(($E29-S30)/O30),"- ",(($E29-S30)/O30)))</f>
        <v>14.083127143560095</v>
      </c>
      <c r="U30" s="34">
        <v>283702.081847433</v>
      </c>
      <c r="V30" s="34">
        <v>49380.800000000003</v>
      </c>
      <c r="W30" s="34">
        <v>781015.73084864987</v>
      </c>
      <c r="X30" s="38">
        <f>IF(I30&lt;0,"- ",IF(ISERROR((U30+V30+W30)/I30),"- ",(U30+V30+W30)/I30))</f>
        <v>9.7534248683464817</v>
      </c>
      <c r="Y30" s="39">
        <f>IF(ISERROR(W30/H30),"- ",(W30/H30))</f>
        <v>2.3370439502277205</v>
      </c>
      <c r="Z30" s="34">
        <v>341.07314134918897</v>
      </c>
      <c r="AA30" s="40">
        <f>IF(Z30&lt;0,"- ",IF(ISERROR(($E29/Z30)),"- ",(($E29/Z30))))</f>
        <v>1.4077625640666465</v>
      </c>
      <c r="AB30" s="34">
        <v>12</v>
      </c>
      <c r="AC30" s="41">
        <f>IF(ISERROR(AB30/$E29*100),"- ",(AB30/$E29*100))</f>
        <v>2.4992189940643552</v>
      </c>
      <c r="AD30" s="42">
        <v>35.196818853008701</v>
      </c>
      <c r="AE30" s="34">
        <v>16266.1</v>
      </c>
      <c r="AF30" s="43">
        <v>0.49286700762147101</v>
      </c>
      <c r="AG30" s="44">
        <v>7.9251106050623097</v>
      </c>
    </row>
    <row r="31" spans="1:33" s="45" customFormat="1" ht="10.5" x14ac:dyDescent="0.15">
      <c r="A31" s="110"/>
      <c r="B31" s="29">
        <v>27</v>
      </c>
      <c r="C31" s="47"/>
      <c r="D31" s="49" t="s">
        <v>821</v>
      </c>
      <c r="E31" s="50"/>
      <c r="F31" s="51"/>
      <c r="G31" s="33" t="s">
        <v>407</v>
      </c>
      <c r="H31" s="34">
        <v>499062.70550825202</v>
      </c>
      <c r="I31" s="34">
        <v>166702.30437860801</v>
      </c>
      <c r="J31" s="34">
        <v>81612.914175350597</v>
      </c>
      <c r="K31" s="34">
        <v>81612.914175350597</v>
      </c>
      <c r="L31" s="35">
        <f>IF(ISERROR(K31/$H31*100),"- ",(K31/$H31*100))</f>
        <v>16.353238435686141</v>
      </c>
      <c r="M31" s="35">
        <f>IF(ISERROR(I31/$H31*100),"- ",(I31/$H31*100))</f>
        <v>33.40307791760079</v>
      </c>
      <c r="N31" s="35">
        <v>50.173621320015599</v>
      </c>
      <c r="O31" s="35">
        <v>50.173621320015599</v>
      </c>
      <c r="P31" s="42">
        <f>IF(AND(O31&lt;0,O30&lt;0),"NA",IF(AND(O31&gt;0,O30&lt;0),"LP",IF(AND(O31&lt;0,O30&gt;0),"PL",((O31/O30-1)*100))))</f>
        <v>47.162655066670254</v>
      </c>
      <c r="Q31" s="34">
        <v>13.6851339732558</v>
      </c>
      <c r="R31" s="37">
        <v>13.76396095001</v>
      </c>
      <c r="S31" s="34">
        <v>0</v>
      </c>
      <c r="T31" s="39">
        <f>IF(O31&lt;0,"- ",IF(ISERROR(($E29-S31)/O31),"- ",(($E29-S31)/O31)))</f>
        <v>9.5697696791213129</v>
      </c>
      <c r="U31" s="34">
        <v>323017.73106839898</v>
      </c>
      <c r="V31" s="34">
        <v>49380.800000000003</v>
      </c>
      <c r="W31" s="34">
        <v>781015.73084864987</v>
      </c>
      <c r="X31" s="39">
        <f>IF(I31&lt;0,"- ",IF(ISERROR((U31+V31+W31)/I31),"- ",(U31+V31+W31)/I31))</f>
        <v>6.9190061062230894</v>
      </c>
      <c r="Y31" s="39">
        <f>IF(ISERROR(W31/H31),"- ",(W31/H31))</f>
        <v>1.5649651280859651</v>
      </c>
      <c r="Z31" s="34">
        <v>387.98474398256201</v>
      </c>
      <c r="AA31" s="40">
        <f>IF(Z31&lt;0,"- ",IF(ISERROR(($E29/Z31)),"- ",(($E29/Z31))))</f>
        <v>1.2375486599585996</v>
      </c>
      <c r="AB31" s="34">
        <v>15</v>
      </c>
      <c r="AC31" s="41">
        <f>IF(ISERROR(AB31/$E29*100),"- ",(AB31/$E29*100))</f>
        <v>3.1240237425804436</v>
      </c>
      <c r="AD31" s="42">
        <v>29.896187688601401</v>
      </c>
      <c r="AE31" s="34">
        <v>16266.1</v>
      </c>
      <c r="AF31" s="43">
        <v>0.50288656511182594</v>
      </c>
      <c r="AG31" s="44">
        <v>6.8736769031017797</v>
      </c>
    </row>
    <row r="32" spans="1:33" s="45" customFormat="1" ht="10.5" x14ac:dyDescent="0.15">
      <c r="A32" s="110"/>
      <c r="B32" s="29">
        <v>28</v>
      </c>
      <c r="D32" s="47" t="s">
        <v>1123</v>
      </c>
      <c r="E32" s="50"/>
      <c r="F32" s="52"/>
      <c r="G32" s="33" t="s">
        <v>458</v>
      </c>
      <c r="H32" s="34">
        <v>681689.58577075298</v>
      </c>
      <c r="I32" s="34">
        <v>185402.791450939</v>
      </c>
      <c r="J32" s="34">
        <v>77349.262625938994</v>
      </c>
      <c r="K32" s="34">
        <v>77349.262625938994</v>
      </c>
      <c r="L32" s="35">
        <f>IF(ISERROR(K32/$H32*100),"- ",(K32/$H32*100))</f>
        <v>11.346698591336697</v>
      </c>
      <c r="M32" s="35">
        <f>IF(ISERROR(I32/$H32*100),"- ",(I32/$H32*100))</f>
        <v>27.197539073640559</v>
      </c>
      <c r="N32" s="35">
        <v>47.552432744135999</v>
      </c>
      <c r="O32" s="35">
        <v>47.552432744135999</v>
      </c>
      <c r="P32" s="42">
        <f>IF(AND(O32&lt;0,O31&lt;0),"NA",IF(AND(O32&gt;0,O31&lt;0),"LP",IF(AND(O32&lt;0,O31&gt;0),"PL",((O32/O31-1)*100))))</f>
        <v>-5.2242363754476218</v>
      </c>
      <c r="Q32" s="34">
        <v>13.2278058948575</v>
      </c>
      <c r="R32" s="37">
        <v>11.509739013953</v>
      </c>
      <c r="S32" s="34">
        <v>0</v>
      </c>
      <c r="T32" s="39">
        <f>IF(O32&lt;0,"- ",IF(ISERROR(($E29-S32)/O32),"- ",(($E29-S32)/O32)))</f>
        <v>10.097275203216819</v>
      </c>
      <c r="U32" s="34">
        <v>312923.37173050002</v>
      </c>
      <c r="V32" s="34">
        <v>49380.800000000003</v>
      </c>
      <c r="W32" s="34">
        <v>781015.73084864987</v>
      </c>
      <c r="X32" s="39">
        <f>IF(I32&lt;0,"- ",IF(ISERROR((U32+V32+W32)/I32),"- ",(U32+V32+W32)/I32))</f>
        <v>6.1666811682373917</v>
      </c>
      <c r="Y32" s="39">
        <f>IF(ISERROR(W32/H32),"- ",(W32/H32))</f>
        <v>1.1457058273313558</v>
      </c>
      <c r="Z32" s="34">
        <v>438.31431782047702</v>
      </c>
      <c r="AA32" s="40">
        <f>IF(Z32&lt;0,"- ",IF(ISERROR(($E29/Z32)),"- ",(($E29/Z32))))</f>
        <v>1.0954467615558428</v>
      </c>
      <c r="AB32" s="34">
        <v>12</v>
      </c>
      <c r="AC32" s="41">
        <f>IF(ISERROR(AB32/$E29*100),"- ",(AB32/$E29*100))</f>
        <v>2.4992189940643552</v>
      </c>
      <c r="AD32" s="42">
        <v>25.235301976174501</v>
      </c>
      <c r="AE32" s="34">
        <v>16266.1</v>
      </c>
      <c r="AF32" s="43">
        <v>0.433763954884679</v>
      </c>
      <c r="AG32" s="44">
        <v>5.2242257722597003</v>
      </c>
    </row>
    <row r="33" spans="1:33" s="45" customFormat="1" ht="10.5" x14ac:dyDescent="0.15">
      <c r="A33" s="110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109">
        <v>6</v>
      </c>
      <c r="B34" s="29">
        <v>25</v>
      </c>
      <c r="C34" s="30" t="str">
        <f>VLOOKUP($A34,'All cos summary'!$A$162:$B$168,2,FALSE)</f>
        <v>HPCL IB Equity</v>
      </c>
      <c r="D34" s="63" t="s">
        <v>653</v>
      </c>
      <c r="E34" s="64">
        <v>326</v>
      </c>
      <c r="F34" s="65">
        <v>7445.6087644716363</v>
      </c>
      <c r="G34" s="33" t="s">
        <v>518</v>
      </c>
      <c r="H34" s="78">
        <v>4337281.4000000004</v>
      </c>
      <c r="I34" s="78">
        <v>166059.50000000009</v>
      </c>
      <c r="J34" s="78">
        <v>73648.600000000064</v>
      </c>
      <c r="K34" s="78">
        <v>73648.600000000064</v>
      </c>
      <c r="L34" s="79">
        <f>IF(ISERROR(K34/$H34*100),"- ",(K34/$H34*100))</f>
        <v>1.6980360093767504</v>
      </c>
      <c r="M34" s="79">
        <f>IF(ISERROR(I34/$H34*100),"- ",(I34/$H34*100))</f>
        <v>3.8286540504381397</v>
      </c>
      <c r="N34" s="79">
        <v>34.612191286766979</v>
      </c>
      <c r="O34" s="79">
        <v>34.612191286766979</v>
      </c>
      <c r="P34" s="80" t="s">
        <v>50</v>
      </c>
      <c r="Q34" s="78">
        <v>9.1540221249441345</v>
      </c>
      <c r="R34" s="81">
        <v>16.933034610378197</v>
      </c>
      <c r="S34" s="78">
        <v>0</v>
      </c>
      <c r="T34" s="82">
        <f>IF(O34&lt;0,"- ",IF(ISERROR(($E34-S34)/O34),"- ",(($E34-S34)/O34)))</f>
        <v>9.418646664091364</v>
      </c>
      <c r="U34" s="78">
        <v>640288.29999999993</v>
      </c>
      <c r="V34" s="78">
        <v>0</v>
      </c>
      <c r="W34" s="78">
        <v>693670.14054200007</v>
      </c>
      <c r="X34" s="82">
        <f>IF(I34&lt;0,"- ",IF(ISERROR((U34+V34+W34)/I34),"- ",(U34+V34+W34)/I34))</f>
        <v>8.0330149165931442</v>
      </c>
      <c r="Y34" s="70">
        <f>IF(ISERROR(W34/H34),"- ",(W34/H34))</f>
        <v>0.15993201191465234</v>
      </c>
      <c r="Z34" s="78">
        <v>215.98746898306572</v>
      </c>
      <c r="AA34" s="71">
        <f>IF(Z34&lt;0,"- ",IF(ISERROR(($E34/Z34)),"- ",(($E34/Z34))))</f>
        <v>1.5093468224564439</v>
      </c>
      <c r="AB34" s="78">
        <v>10.501912079704271</v>
      </c>
      <c r="AC34" s="72">
        <f>IF(ISERROR(AB34/$E34*100),"- ",(AB34/$E34*100))</f>
        <v>3.221445423222169</v>
      </c>
      <c r="AD34" s="80">
        <v>30.341656188983873</v>
      </c>
      <c r="AE34" s="78">
        <v>21282.1</v>
      </c>
      <c r="AF34" s="74">
        <v>1.4721289942402447</v>
      </c>
      <c r="AG34" s="75">
        <v>3.1761479472410934</v>
      </c>
    </row>
    <row r="35" spans="1:33" s="45" customFormat="1" ht="10.5" x14ac:dyDescent="0.15">
      <c r="A35" s="110"/>
      <c r="B35" s="29">
        <v>26</v>
      </c>
      <c r="C35" s="47"/>
      <c r="D35" s="47" t="s">
        <v>934</v>
      </c>
      <c r="E35" s="48"/>
      <c r="F35" s="32"/>
      <c r="G35" s="33" t="s">
        <v>311</v>
      </c>
      <c r="H35" s="34">
        <v>4158106.4890703377</v>
      </c>
      <c r="I35" s="34">
        <v>265236.58253918588</v>
      </c>
      <c r="J35" s="34">
        <v>145865.03500438941</v>
      </c>
      <c r="K35" s="34">
        <v>145865.03500438941</v>
      </c>
      <c r="L35" s="35">
        <f>IF(ISERROR(K35/$H35*100),"- ",(K35/$H35*100))</f>
        <v>3.5079677585891185</v>
      </c>
      <c r="M35" s="35">
        <f>IF(ISERROR(I35/$H35*100),"- ",(I35/$H35*100))</f>
        <v>6.3787828242582361</v>
      </c>
      <c r="N35" s="35">
        <v>68.551316571162019</v>
      </c>
      <c r="O35" s="35">
        <v>68.551316571162019</v>
      </c>
      <c r="P35" s="42">
        <f>IF(AND(O35&lt;0,O34&lt;0),"NA",IF(AND(O35&gt;0,O34&lt;0),"LP",IF(AND(O35&lt;0,O34&gt;0),"PL",((O35/O34-1)*100))))</f>
        <v>98.055407712284108</v>
      </c>
      <c r="Q35" s="34">
        <v>15.08106479948011</v>
      </c>
      <c r="R35" s="37">
        <v>27.978739271343457</v>
      </c>
      <c r="S35" s="34">
        <v>0</v>
      </c>
      <c r="T35" s="38">
        <f>IF(O35&lt;0,"- ",IF(ISERROR(($E34-S35)/O35),"- ",(($E34-S35)/O35)))</f>
        <v>4.7555614728651436</v>
      </c>
      <c r="U35" s="34">
        <v>557958.81733603205</v>
      </c>
      <c r="V35" s="34">
        <v>0</v>
      </c>
      <c r="W35" s="34">
        <v>693670.14054200007</v>
      </c>
      <c r="X35" s="38">
        <f>IF(I35&lt;0,"- ",IF(ISERROR((U35+V35+W35)/I35),"- ",(U35+V35+W35)/I35))</f>
        <v>4.718915263859266</v>
      </c>
      <c r="Y35" s="39">
        <f>IF(ISERROR(W35/H35),"- ",(W35/H35))</f>
        <v>0.16682356316879457</v>
      </c>
      <c r="Z35" s="34">
        <v>274.03687347452347</v>
      </c>
      <c r="AA35" s="40">
        <f>IF(Z35&lt;0,"- ",IF(ISERROR(($E34/Z35)),"- ",(($E34/Z35))))</f>
        <v>1.1896209289889865</v>
      </c>
      <c r="AB35" s="34">
        <v>20.003642056579562</v>
      </c>
      <c r="AC35" s="41">
        <f>IF(ISERROR(AB35/$E34*100),"- ",(AB35/$E34*100))</f>
        <v>6.1360865204231789</v>
      </c>
      <c r="AD35" s="42">
        <v>29.180536650691607</v>
      </c>
      <c r="AE35" s="34">
        <v>21282.1</v>
      </c>
      <c r="AF35" s="43">
        <v>1.0702348423611059</v>
      </c>
      <c r="AG35" s="44">
        <v>6.6362627820952476</v>
      </c>
    </row>
    <row r="36" spans="1:33" s="45" customFormat="1" ht="10.5" x14ac:dyDescent="0.15">
      <c r="A36" s="110"/>
      <c r="B36" s="29">
        <v>27</v>
      </c>
      <c r="C36" s="47"/>
      <c r="D36" s="49" t="s">
        <v>795</v>
      </c>
      <c r="E36" s="50"/>
      <c r="F36" s="51"/>
      <c r="G36" s="33" t="s">
        <v>407</v>
      </c>
      <c r="H36" s="34">
        <v>4328406.7883241558</v>
      </c>
      <c r="I36" s="34">
        <v>238213.33589169342</v>
      </c>
      <c r="J36" s="34">
        <v>122233.10001877004</v>
      </c>
      <c r="K36" s="34">
        <v>122233.10001877004</v>
      </c>
      <c r="L36" s="35">
        <f>IF(ISERROR(K36/$H36*100),"- ",(K36/$H36*100))</f>
        <v>2.8239744089786778</v>
      </c>
      <c r="M36" s="35">
        <f>IF(ISERROR(I36/$H36*100),"- ",(I36/$H36*100))</f>
        <v>5.5034877159483271</v>
      </c>
      <c r="N36" s="35">
        <v>57.445157673386667</v>
      </c>
      <c r="O36" s="35">
        <v>57.445157673386667</v>
      </c>
      <c r="P36" s="42">
        <f>IF(AND(O36&lt;0,O35&lt;0),"NA",IF(AND(O36&gt;0,O35&lt;0),"LP",IF(AND(O36&lt;0,O35&gt;0),"PL",((O36/O35-1)*100))))</f>
        <v>-16.201233547784931</v>
      </c>
      <c r="Q36" s="34">
        <v>12.411659594302249</v>
      </c>
      <c r="R36" s="37">
        <v>19.622087192620601</v>
      </c>
      <c r="S36" s="34">
        <v>0</v>
      </c>
      <c r="T36" s="39">
        <f>IF(O36&lt;0,"- ",IF(ISERROR(($E34-S36)/O36),"- ",(($E34-S36)/O36)))</f>
        <v>5.6749778955003212</v>
      </c>
      <c r="U36" s="34">
        <v>556929.08925042255</v>
      </c>
      <c r="V36" s="34">
        <v>0</v>
      </c>
      <c r="W36" s="34">
        <v>693670.14054200007</v>
      </c>
      <c r="X36" s="39">
        <f>IF(I36&lt;0,"- ",IF(ISERROR((U36+V36+W36)/I36),"- ",(U36+V36+W36)/I36))</f>
        <v>5.2499127519922846</v>
      </c>
      <c r="Y36" s="39">
        <f>IF(ISERROR(W36/H36),"- ",(W36/H36))</f>
        <v>0.16025992344646764</v>
      </c>
      <c r="Z36" s="34">
        <v>311.47838909133065</v>
      </c>
      <c r="AA36" s="40">
        <f>IF(Z36&lt;0,"- ",IF(ISERROR(($E34/Z36)),"- ",(($E34/Z36))))</f>
        <v>1.0466215680356925</v>
      </c>
      <c r="AB36" s="34">
        <v>18.003277850921606</v>
      </c>
      <c r="AC36" s="41">
        <f>IF(ISERROR(AB36/$E34*100),"- ",(AB36/$E34*100))</f>
        <v>5.5224778683808609</v>
      </c>
      <c r="AD36" s="42">
        <v>31.339939831451119</v>
      </c>
      <c r="AE36" s="34">
        <v>21282.1</v>
      </c>
      <c r="AF36" s="43">
        <v>0.89403861537508711</v>
      </c>
      <c r="AG36" s="44">
        <v>5.5633011291237739</v>
      </c>
    </row>
    <row r="37" spans="1:33" s="45" customFormat="1" ht="10.5" x14ac:dyDescent="0.15">
      <c r="A37" s="110"/>
      <c r="B37" s="29">
        <v>28</v>
      </c>
      <c r="D37" s="47" t="s">
        <v>1123</v>
      </c>
      <c r="E37" s="50"/>
      <c r="F37" s="52"/>
      <c r="G37" s="33" t="s">
        <v>458</v>
      </c>
      <c r="H37" s="34">
        <v>4351363.3542664098</v>
      </c>
      <c r="I37" s="34">
        <v>233095.4955583144</v>
      </c>
      <c r="J37" s="34">
        <v>114791.71976873578</v>
      </c>
      <c r="K37" s="34">
        <v>114791.71976873578</v>
      </c>
      <c r="L37" s="35">
        <f>IF(ISERROR(K37/$H37*100),"- ",(K37/$H37*100))</f>
        <v>2.6380633016129345</v>
      </c>
      <c r="M37" s="35">
        <f>IF(ISERROR(I37/$H37*100),"- ",(I37/$H37*100))</f>
        <v>5.35683822702992</v>
      </c>
      <c r="N37" s="35">
        <v>53.94797678126168</v>
      </c>
      <c r="O37" s="35">
        <v>53.94797678126168</v>
      </c>
      <c r="P37" s="42">
        <f>IF(AND(O37&lt;0,O36&lt;0),"NA",IF(AND(O37&gt;0,O36&lt;0),"LP",IF(AND(O37&lt;0,O36&gt;0),"PL",((O37/O36-1)*100))))</f>
        <v>-6.0878602022623962</v>
      </c>
      <c r="Q37" s="34">
        <v>11.211895370263427</v>
      </c>
      <c r="R37" s="37">
        <v>16.375126981847583</v>
      </c>
      <c r="S37" s="34">
        <v>0</v>
      </c>
      <c r="T37" s="39">
        <f>IF(O37&lt;0,"- ",IF(ISERROR(($E34-S37)/O37),"- ",(($E34-S37)/O37)))</f>
        <v>6.042858684428607</v>
      </c>
      <c r="U37" s="34">
        <v>550457.2604028238</v>
      </c>
      <c r="V37" s="34">
        <v>0</v>
      </c>
      <c r="W37" s="34">
        <v>693670.14054200007</v>
      </c>
      <c r="X37" s="39">
        <f>IF(I37&lt;0,"- ",IF(ISERROR((U37+V37+W37)/I37),"- ",(U37+V37+W37)/I37))</f>
        <v>5.33741502796898</v>
      </c>
      <c r="Y37" s="39">
        <f>IF(ISERROR(W37/H37),"- ",(W37/H37))</f>
        <v>0.15941443728478175</v>
      </c>
      <c r="Z37" s="34">
        <v>347.42308802167076</v>
      </c>
      <c r="AA37" s="40">
        <f>IF(Z37&lt;0,"- ",IF(ISERROR(($E34/Z37)),"- ",(($E34/Z37))))</f>
        <v>0.93833717803943273</v>
      </c>
      <c r="AB37" s="34">
        <v>19.003459953750585</v>
      </c>
      <c r="AC37" s="41">
        <f>IF(ISERROR(AB37/$E34*100),"- ",(AB37/$E34*100))</f>
        <v>5.8292821944020208</v>
      </c>
      <c r="AD37" s="42">
        <v>35.225528532427283</v>
      </c>
      <c r="AE37" s="34">
        <v>21282.1</v>
      </c>
      <c r="AF37" s="43">
        <v>0.78523150932277841</v>
      </c>
      <c r="AG37" s="44">
        <v>5.2045854595368395</v>
      </c>
    </row>
    <row r="38" spans="1:33" s="45" customFormat="1" ht="10.5" x14ac:dyDescent="0.15">
      <c r="A38" s="110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109">
        <v>7</v>
      </c>
      <c r="B39" s="29">
        <v>25</v>
      </c>
      <c r="C39" s="30" t="str">
        <f>VLOOKUP($A39,'All cos summary'!$A$162:$B$168,2,FALSE)</f>
        <v>PLNG IB Equity</v>
      </c>
      <c r="D39" s="63" t="s">
        <v>651</v>
      </c>
      <c r="E39" s="64">
        <v>254.69</v>
      </c>
      <c r="F39" s="65">
        <v>4100.6281587797994</v>
      </c>
      <c r="G39" s="33" t="s">
        <v>518</v>
      </c>
      <c r="H39" s="78">
        <v>509795.6</v>
      </c>
      <c r="I39" s="78">
        <v>58189.399999999965</v>
      </c>
      <c r="J39" s="78">
        <v>42212.099999999969</v>
      </c>
      <c r="K39" s="78">
        <v>42212.099999999969</v>
      </c>
      <c r="L39" s="79">
        <f>IF(ISERROR(K39/$H39*100),"- ",(K39/$H39*100))</f>
        <v>8.2802009275874422</v>
      </c>
      <c r="M39" s="79">
        <f>IF(ISERROR(I39/$H39*100),"- ",(I39/$H39*100))</f>
        <v>11.41426093124381</v>
      </c>
      <c r="N39" s="79">
        <v>28.14139999999998</v>
      </c>
      <c r="O39" s="79">
        <v>28.14139999999998</v>
      </c>
      <c r="P39" s="80" t="s">
        <v>50</v>
      </c>
      <c r="Q39" s="78">
        <v>20.316587882638153</v>
      </c>
      <c r="R39" s="81">
        <v>23.228444597055219</v>
      </c>
      <c r="S39" s="78">
        <v>0</v>
      </c>
      <c r="T39" s="82">
        <f>IF(O39&lt;0,"- ",IF(ISERROR(($E39-S39)/O39),"- ",(($E39-S39)/O39)))</f>
        <v>9.050367074843475</v>
      </c>
      <c r="U39" s="78">
        <v>-101408.49999999999</v>
      </c>
      <c r="V39" s="78">
        <v>0</v>
      </c>
      <c r="W39" s="78">
        <v>382035.02241272002</v>
      </c>
      <c r="X39" s="82">
        <f>IF(I39&lt;0,"- ",IF(ISERROR((U39+V39+W39)/I39),"- ",(U39+V39+W39)/I39))</f>
        <v>4.8226399037061762</v>
      </c>
      <c r="Y39" s="70">
        <f>IF(ISERROR(W39/H39),"- ",(W39/H39))</f>
        <v>0.74938862244538795</v>
      </c>
      <c r="Z39" s="78">
        <v>129.21586666666667</v>
      </c>
      <c r="AA39" s="71">
        <f>IF(Z39&lt;0,"- ",IF(ISERROR(($E39/Z39)),"- ",(($E39/Z39))))</f>
        <v>1.9710427718371015</v>
      </c>
      <c r="AB39" s="78">
        <v>10</v>
      </c>
      <c r="AC39" s="72">
        <f>IF(ISERROR(AB39/$E39*100),"- ",(AB39/$E39*100))</f>
        <v>3.9263418273194866</v>
      </c>
      <c r="AD39" s="80">
        <v>35.534834798553049</v>
      </c>
      <c r="AE39" s="78">
        <v>15000</v>
      </c>
      <c r="AF39" s="74">
        <v>-0.55802997811539246</v>
      </c>
      <c r="AG39" s="75">
        <v>19.426174236552459</v>
      </c>
    </row>
    <row r="40" spans="1:33" s="45" customFormat="1" ht="10.5" x14ac:dyDescent="0.15">
      <c r="A40" s="110"/>
      <c r="B40" s="29">
        <v>26</v>
      </c>
      <c r="C40" s="47"/>
      <c r="D40" s="47" t="s">
        <v>949</v>
      </c>
      <c r="E40" s="48"/>
      <c r="F40" s="32"/>
      <c r="G40" s="33" t="s">
        <v>311</v>
      </c>
      <c r="H40" s="34">
        <v>445333.45538407017</v>
      </c>
      <c r="I40" s="34">
        <v>52231.165642320178</v>
      </c>
      <c r="J40" s="34">
        <v>39148.320618345046</v>
      </c>
      <c r="K40" s="34">
        <v>39148.320618345046</v>
      </c>
      <c r="L40" s="35">
        <f>IF(ISERROR(K40/$H40*100),"- ",(K40/$H40*100))</f>
        <v>8.7907881487552402</v>
      </c>
      <c r="M40" s="35">
        <f>IF(ISERROR(I40/$H40*100),"- ",(I40/$H40*100))</f>
        <v>11.728551944806012</v>
      </c>
      <c r="N40" s="35">
        <v>26.098880412230031</v>
      </c>
      <c r="O40" s="35">
        <v>26.098880412230031</v>
      </c>
      <c r="P40" s="42">
        <f>IF(AND(O40&lt;0,O39&lt;0),"NA",IF(AND(O40&gt;0,O39&lt;0),"LP",IF(AND(O40&lt;0,O39&gt;0),"PL",((O40/O39-1)*100))))</f>
        <v>-7.2580596124213752</v>
      </c>
      <c r="Q40" s="34">
        <v>17.406146518404327</v>
      </c>
      <c r="R40" s="37">
        <v>19.211475479068845</v>
      </c>
      <c r="S40" s="34">
        <v>0</v>
      </c>
      <c r="T40" s="38">
        <f>IF(O40&lt;0,"- ",IF(ISERROR(($E39-S40)/O40),"- ",(($E39-S40)/O40)))</f>
        <v>9.7586561560185299</v>
      </c>
      <c r="U40" s="34">
        <v>-83665.40490773585</v>
      </c>
      <c r="V40" s="34">
        <v>0</v>
      </c>
      <c r="W40" s="34">
        <v>382035.02241272002</v>
      </c>
      <c r="X40" s="38">
        <f>IF(I40&lt;0,"- ",IF(ISERROR((U40+V40+W40)/I40),"- ",(U40+V40+W40)/I40))</f>
        <v>5.7124824582362157</v>
      </c>
      <c r="Y40" s="39">
        <f>IF(ISERROR(W40/H40),"- ",(W40/H40))</f>
        <v>0.85786283916900086</v>
      </c>
      <c r="Z40" s="34">
        <v>142.48508041223002</v>
      </c>
      <c r="AA40" s="40">
        <f>IF(Z40&lt;0,"- ",IF(ISERROR(($E39/Z40)),"- ",(($E39/Z40))))</f>
        <v>1.7874853932997397</v>
      </c>
      <c r="AB40" s="34">
        <v>10</v>
      </c>
      <c r="AC40" s="41">
        <f>IF(ISERROR(AB40/$E39*100),"- ",(AB40/$E39*100))</f>
        <v>3.9263418273194866</v>
      </c>
      <c r="AD40" s="42">
        <v>38.315819843804348</v>
      </c>
      <c r="AE40" s="34">
        <v>15000</v>
      </c>
      <c r="AF40" s="43">
        <v>-0.41057594539014025</v>
      </c>
      <c r="AG40" s="44">
        <v>16.867575067644708</v>
      </c>
    </row>
    <row r="41" spans="1:33" s="45" customFormat="1" ht="10.5" x14ac:dyDescent="0.15">
      <c r="A41" s="110"/>
      <c r="B41" s="29">
        <v>27</v>
      </c>
      <c r="C41" s="47"/>
      <c r="D41" s="49" t="s">
        <v>952</v>
      </c>
      <c r="E41" s="50"/>
      <c r="F41" s="51"/>
      <c r="G41" s="33" t="s">
        <v>407</v>
      </c>
      <c r="H41" s="34">
        <v>470561.8242225686</v>
      </c>
      <c r="I41" s="34">
        <v>57058.773397248806</v>
      </c>
      <c r="J41" s="34">
        <v>40558.685604761617</v>
      </c>
      <c r="K41" s="34">
        <v>40558.685604761617</v>
      </c>
      <c r="L41" s="35">
        <f>IF(ISERROR(K41/$H41*100),"- ",(K41/$H41*100))</f>
        <v>8.6192044311648139</v>
      </c>
      <c r="M41" s="35">
        <f>IF(ISERROR(I41/$H41*100),"- ",(I41/$H41*100))</f>
        <v>12.125669882276908</v>
      </c>
      <c r="N41" s="35">
        <v>27.039123736507744</v>
      </c>
      <c r="O41" s="35">
        <v>27.039123736507744</v>
      </c>
      <c r="P41" s="42">
        <f>IF(AND(O41&lt;0,O40&lt;0),"NA",IF(AND(O41&gt;0,O40&lt;0),"LP",IF(AND(O41&lt;0,O40&gt;0),"PL",((O41/O40-1)*100))))</f>
        <v>3.6026193822364494</v>
      </c>
      <c r="Q41" s="34">
        <v>14.667345928413017</v>
      </c>
      <c r="R41" s="37">
        <v>17.90615396199798</v>
      </c>
      <c r="S41" s="34">
        <v>0</v>
      </c>
      <c r="T41" s="39">
        <f>IF(O41&lt;0,"- ",IF(ISERROR(($E39-S41)/O41),"- ",(($E39-S41)/O41)))</f>
        <v>9.4193141198626229</v>
      </c>
      <c r="U41" s="34">
        <v>8614.929912453088</v>
      </c>
      <c r="V41" s="34">
        <v>0</v>
      </c>
      <c r="W41" s="34">
        <v>382035.02241272002</v>
      </c>
      <c r="X41" s="39">
        <f>IF(I41&lt;0,"- ",IF(ISERROR((U41+V41+W41)/I41),"- ",(U41+V41+W41)/I41))</f>
        <v>6.8464484787541728</v>
      </c>
      <c r="Y41" s="39">
        <f>IF(ISERROR(W41/H41),"- ",(W41/H41))</f>
        <v>0.81186998763423546</v>
      </c>
      <c r="Z41" s="34">
        <v>159.52420414873777</v>
      </c>
      <c r="AA41" s="40">
        <f>IF(Z41&lt;0,"- ",IF(ISERROR(($E39/Z41)),"- ",(($E39/Z41))))</f>
        <v>1.5965602295845414</v>
      </c>
      <c r="AB41" s="34">
        <v>10</v>
      </c>
      <c r="AC41" s="41">
        <f>IF(ISERROR(AB41/$E39*100),"- ",(AB41/$E39*100))</f>
        <v>3.9263418273194866</v>
      </c>
      <c r="AD41" s="42">
        <v>36.983447013477651</v>
      </c>
      <c r="AE41" s="34">
        <v>15000</v>
      </c>
      <c r="AF41" s="43">
        <v>3.8033841354586824E-2</v>
      </c>
      <c r="AG41" s="44">
        <v>17.927459494368797</v>
      </c>
    </row>
    <row r="42" spans="1:33" s="45" customFormat="1" ht="10.5" x14ac:dyDescent="0.15">
      <c r="A42" s="110"/>
      <c r="B42" s="29">
        <v>28</v>
      </c>
      <c r="D42" s="47" t="s">
        <v>1123</v>
      </c>
      <c r="E42" s="50"/>
      <c r="F42" s="52"/>
      <c r="G42" s="33" t="s">
        <v>458</v>
      </c>
      <c r="H42" s="34">
        <v>506021.37214691669</v>
      </c>
      <c r="I42" s="34">
        <v>61614.375793942978</v>
      </c>
      <c r="J42" s="34">
        <v>41796.888092702211</v>
      </c>
      <c r="K42" s="34">
        <v>41796.888092702211</v>
      </c>
      <c r="L42" s="35">
        <f>IF(ISERROR(K42/$H42*100),"- ",(K42/$H42*100))</f>
        <v>8.2599056864671372</v>
      </c>
      <c r="M42" s="35">
        <f>IF(ISERROR(I42/$H42*100),"- ",(I42/$H42*100))</f>
        <v>12.176239816221448</v>
      </c>
      <c r="N42" s="35">
        <v>27.864592061801474</v>
      </c>
      <c r="O42" s="35">
        <v>27.864592061801474</v>
      </c>
      <c r="P42" s="42">
        <f>IF(AND(O42&lt;0,O41&lt;0),"NA",IF(AND(O42&gt;0,O41&lt;0),"LP",IF(AND(O42&lt;0,O41&gt;0),"PL",((O42/O41-1)*100))))</f>
        <v>3.0528664069804812</v>
      </c>
      <c r="Q42" s="34">
        <v>11.62199308329553</v>
      </c>
      <c r="R42" s="37">
        <v>16.541120130174409</v>
      </c>
      <c r="S42" s="34">
        <v>0</v>
      </c>
      <c r="T42" s="39">
        <f>IF(O42&lt;0,"- ",IF(ISERROR(($E39-S42)/O42),"- ",(($E39-S42)/O42)))</f>
        <v>9.1402737723601906</v>
      </c>
      <c r="U42" s="34">
        <v>94683.41106686533</v>
      </c>
      <c r="V42" s="34">
        <v>0</v>
      </c>
      <c r="W42" s="34">
        <v>382035.02241272002</v>
      </c>
      <c r="X42" s="39">
        <f>IF(I42&lt;0,"- ",IF(ISERROR((U42+V42+W42)/I42),"- ",(U42+V42+W42)/I42))</f>
        <v>7.7371299690493549</v>
      </c>
      <c r="Y42" s="39">
        <f>IF(ISERROR(W42/H42),"- ",(W42/H42))</f>
        <v>0.75497803737388613</v>
      </c>
      <c r="Z42" s="34">
        <v>177.38879621053923</v>
      </c>
      <c r="AA42" s="40">
        <f>IF(Z42&lt;0,"- ",IF(ISERROR(($E39/Z42)),"- ",(($E39/Z42))))</f>
        <v>1.4357727513845548</v>
      </c>
      <c r="AB42" s="34">
        <v>10</v>
      </c>
      <c r="AC42" s="41">
        <f>IF(ISERROR(AB42/$E39*100),"- ",(AB42/$E39*100))</f>
        <v>3.9263418273194866</v>
      </c>
      <c r="AD42" s="42">
        <v>35.887839225569088</v>
      </c>
      <c r="AE42" s="34">
        <v>15000</v>
      </c>
      <c r="AF42" s="43">
        <v>0.37470963707108135</v>
      </c>
      <c r="AG42" s="44">
        <v>18.864567512886087</v>
      </c>
    </row>
    <row r="43" spans="1:33" s="45" customFormat="1" ht="10.5" x14ac:dyDescent="0.15">
      <c r="A43" s="11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10"/>
      <c r="B44" s="46"/>
      <c r="D44" s="84" t="s">
        <v>525</v>
      </c>
      <c r="E44" s="85"/>
      <c r="F44" s="86"/>
      <c r="G44" s="87"/>
      <c r="H44" s="88"/>
      <c r="I44" s="88"/>
      <c r="J44" s="88"/>
      <c r="K44" s="88"/>
      <c r="L44" s="88"/>
      <c r="M44" s="88"/>
      <c r="N44" s="89"/>
      <c r="O44" s="89"/>
      <c r="P44" s="90"/>
      <c r="Q44" s="89"/>
      <c r="R44" s="89"/>
      <c r="S44" s="75"/>
      <c r="T44" s="91"/>
      <c r="U44" s="91"/>
      <c r="V44" s="91"/>
      <c r="W44" s="91"/>
      <c r="X44" s="91"/>
      <c r="Y44" s="89"/>
      <c r="Z44" s="89"/>
      <c r="AA44" s="89"/>
      <c r="AB44" s="89"/>
      <c r="AC44" s="89"/>
      <c r="AD44" s="89"/>
      <c r="AE44" s="89"/>
      <c r="AF44" s="89"/>
      <c r="AG44" s="89"/>
    </row>
    <row r="45" spans="1:33" s="45" customFormat="1" ht="10.5" x14ac:dyDescent="0.15">
      <c r="A45" s="110"/>
      <c r="B45" s="46"/>
      <c r="D45" s="45" t="s">
        <v>36</v>
      </c>
      <c r="E45" s="92"/>
      <c r="F45" s="93"/>
      <c r="G45" s="94"/>
      <c r="H45" s="56"/>
      <c r="I45" s="56"/>
      <c r="J45" s="56"/>
      <c r="K45" s="56"/>
      <c r="L45" s="56"/>
      <c r="M45" s="56"/>
      <c r="N45" s="57"/>
      <c r="O45" s="57"/>
      <c r="P45" s="95"/>
      <c r="Q45" s="57"/>
      <c r="R45" s="57"/>
      <c r="S45" s="44"/>
      <c r="T45" s="61"/>
      <c r="U45" s="61"/>
      <c r="V45" s="61"/>
      <c r="W45" s="61"/>
      <c r="X45" s="61"/>
      <c r="Y45" s="57"/>
      <c r="Z45" s="57"/>
      <c r="AA45" s="57"/>
      <c r="AB45" s="57"/>
      <c r="AC45" s="57"/>
      <c r="AD45" s="57"/>
      <c r="AE45" s="57"/>
      <c r="AF45" s="57"/>
      <c r="AG45" s="57"/>
    </row>
    <row r="46" spans="1:33" s="97" customFormat="1" x14ac:dyDescent="0.2">
      <c r="A46" s="112"/>
      <c r="B46" s="96"/>
      <c r="E46" s="98"/>
      <c r="F46" s="99"/>
      <c r="G46" s="100"/>
      <c r="H46" s="101"/>
      <c r="I46" s="101"/>
      <c r="J46" s="101"/>
      <c r="K46" s="101"/>
      <c r="L46" s="101"/>
      <c r="M46" s="101"/>
      <c r="N46" s="102"/>
      <c r="O46" s="102"/>
      <c r="P46" s="103"/>
      <c r="Q46" s="102"/>
      <c r="R46" s="102"/>
      <c r="S46" s="104"/>
      <c r="T46" s="105"/>
      <c r="U46" s="105"/>
      <c r="V46" s="105"/>
      <c r="W46" s="105"/>
      <c r="X46" s="105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s="97" customFormat="1" x14ac:dyDescent="0.2">
      <c r="A47" s="112"/>
      <c r="B47" s="96"/>
      <c r="E47" s="98"/>
      <c r="F47" s="99"/>
      <c r="G47" s="100"/>
      <c r="H47" s="101"/>
      <c r="I47" s="101"/>
      <c r="J47" s="101"/>
      <c r="K47" s="101"/>
      <c r="L47" s="101"/>
      <c r="M47" s="101"/>
      <c r="N47" s="102"/>
      <c r="O47" s="102"/>
      <c r="P47" s="103"/>
      <c r="Q47" s="102"/>
      <c r="R47" s="102"/>
      <c r="S47" s="104"/>
      <c r="T47" s="105"/>
      <c r="U47" s="105"/>
      <c r="V47" s="105"/>
      <c r="W47" s="105"/>
      <c r="X47" s="105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s="97" customFormat="1" x14ac:dyDescent="0.2">
      <c r="A48" s="112"/>
      <c r="B48" s="96"/>
      <c r="E48" s="98"/>
      <c r="F48" s="99"/>
      <c r="G48" s="100"/>
      <c r="H48" s="101"/>
      <c r="I48" s="101"/>
      <c r="J48" s="101"/>
      <c r="K48" s="101"/>
      <c r="L48" s="101"/>
      <c r="M48" s="101"/>
      <c r="N48" s="102"/>
      <c r="O48" s="102"/>
      <c r="P48" s="103"/>
      <c r="Q48" s="102"/>
      <c r="R48" s="102"/>
      <c r="S48" s="104"/>
      <c r="T48" s="105"/>
      <c r="U48" s="105"/>
      <c r="V48" s="105"/>
      <c r="W48" s="105"/>
      <c r="X48" s="105"/>
      <c r="Y48" s="102"/>
      <c r="Z48" s="102"/>
      <c r="AA48" s="102"/>
      <c r="AB48" s="102"/>
      <c r="AC48" s="102"/>
      <c r="AD48" s="102"/>
      <c r="AE48" s="102"/>
      <c r="AF48" s="102"/>
      <c r="AG48" s="102"/>
    </row>
  </sheetData>
  <mergeCells count="12">
    <mergeCell ref="AE7:AG7"/>
    <mergeCell ref="H4:J4"/>
    <mergeCell ref="K4:N4"/>
    <mergeCell ref="P4:T4"/>
    <mergeCell ref="H5:J5"/>
    <mergeCell ref="K5:N5"/>
    <mergeCell ref="P5:T5"/>
    <mergeCell ref="P6:T6"/>
    <mergeCell ref="H7:P7"/>
    <mergeCell ref="Q7:R7"/>
    <mergeCell ref="S7:AA7"/>
    <mergeCell ref="AB7:AD7"/>
  </mergeCells>
  <conditionalFormatting sqref="G9:G12">
    <cfRule type="cellIs" dxfId="233" priority="20" stopIfTrue="1" operator="equal">
      <formula>#DIV/0!</formula>
    </cfRule>
  </conditionalFormatting>
  <conditionalFormatting sqref="G14:G17">
    <cfRule type="cellIs" dxfId="232" priority="19" stopIfTrue="1" operator="equal">
      <formula>#DIV/0!</formula>
    </cfRule>
  </conditionalFormatting>
  <conditionalFormatting sqref="G19:G22">
    <cfRule type="cellIs" dxfId="231" priority="18" stopIfTrue="1" operator="equal">
      <formula>#DIV/0!</formula>
    </cfRule>
  </conditionalFormatting>
  <conditionalFormatting sqref="G24:G27">
    <cfRule type="cellIs" dxfId="230" priority="7" stopIfTrue="1" operator="equal">
      <formula>#DIV/0!</formula>
    </cfRule>
  </conditionalFormatting>
  <conditionalFormatting sqref="G29:G32">
    <cfRule type="cellIs" dxfId="229" priority="5" stopIfTrue="1" operator="equal">
      <formula>#DIV/0!</formula>
    </cfRule>
  </conditionalFormatting>
  <conditionalFormatting sqref="G39:G42">
    <cfRule type="cellIs" dxfId="228" priority="3" stopIfTrue="1" operator="equal">
      <formula>#DIV/0!</formula>
    </cfRule>
  </conditionalFormatting>
  <conditionalFormatting sqref="AG9:AG12">
    <cfRule type="cellIs" dxfId="227" priority="33" stopIfTrue="1" operator="equal">
      <formula>#DIV/0!</formula>
    </cfRule>
  </conditionalFormatting>
  <conditionalFormatting sqref="AG14:AG17">
    <cfRule type="cellIs" dxfId="226" priority="27" stopIfTrue="1" operator="equal">
      <formula>#DIV/0!</formula>
    </cfRule>
  </conditionalFormatting>
  <conditionalFormatting sqref="AG19:AG22">
    <cfRule type="cellIs" dxfId="225" priority="32" stopIfTrue="1" operator="equal">
      <formula>#DIV/0!</formula>
    </cfRule>
  </conditionalFormatting>
  <conditionalFormatting sqref="AG24:AG27">
    <cfRule type="cellIs" dxfId="224" priority="8" stopIfTrue="1" operator="equal">
      <formula>#DIV/0!</formula>
    </cfRule>
  </conditionalFormatting>
  <conditionalFormatting sqref="AG29:AG32">
    <cfRule type="cellIs" dxfId="223" priority="6" stopIfTrue="1" operator="equal">
      <formula>#DIV/0!</formula>
    </cfRule>
  </conditionalFormatting>
  <conditionalFormatting sqref="AG39:AG42">
    <cfRule type="cellIs" dxfId="222" priority="4" stopIfTrue="1" operator="equal">
      <formula>#DIV/0!</formula>
    </cfRule>
  </conditionalFormatting>
  <conditionalFormatting sqref="G34:G37">
    <cfRule type="cellIs" dxfId="221" priority="1" stopIfTrue="1" operator="equal">
      <formula>#DIV/0!</formula>
    </cfRule>
  </conditionalFormatting>
  <conditionalFormatting sqref="AG34:AG37">
    <cfRule type="cellIs" dxfId="220" priority="2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3AC3-9A51-4357-B537-271046B00161}">
  <sheetPr codeName="Sheet19"/>
  <dimension ref="A1:AG23"/>
  <sheetViews>
    <sheetView showGridLines="0" view="pageBreakPreview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X9" sqref="X9"/>
    </sheetView>
  </sheetViews>
  <sheetFormatPr defaultRowHeight="12.75" x14ac:dyDescent="0.2"/>
  <cols>
    <col min="1" max="1" width="1.85546875" style="9" hidden="1" customWidth="1"/>
    <col min="2" max="2" width="2.7109375" style="9" hidden="1" customWidth="1"/>
    <col min="3" max="3" width="13.140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8.42578125" style="9" customWidth="1"/>
    <col min="10" max="10" width="7" style="9" hidden="1" customWidth="1"/>
    <col min="11" max="11" width="8.42578125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6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369</v>
      </c>
      <c r="L6" s="9"/>
      <c r="M6" s="9"/>
      <c r="P6" s="501"/>
      <c r="Q6" s="501"/>
      <c r="R6" s="501"/>
      <c r="S6" s="501"/>
      <c r="T6" s="501"/>
    </row>
    <row r="7" spans="1:33" s="13" customFormat="1" ht="12" x14ac:dyDescent="0.2"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summary'!$A$170:$B$171,2,FALSE)</f>
        <v>MCX IB Equity</v>
      </c>
      <c r="D9" s="30" t="s">
        <v>655</v>
      </c>
      <c r="E9" s="31">
        <v>2443</v>
      </c>
      <c r="F9" s="32">
        <v>6673.9432390919337</v>
      </c>
      <c r="G9" s="33" t="s">
        <v>518</v>
      </c>
      <c r="H9" s="34">
        <v>11126.6</v>
      </c>
      <c r="I9" s="34">
        <v>7615.1000000000013</v>
      </c>
      <c r="J9" s="34">
        <v>0</v>
      </c>
      <c r="K9" s="34">
        <v>5600.3400000000011</v>
      </c>
      <c r="L9" s="35">
        <f>IF(ISERROR(K9/$H9*100),"- ",(K9/$H9*100))</f>
        <v>50.332895943055391</v>
      </c>
      <c r="M9" s="35">
        <f>IF(ISERROR(I9/$H9*100),"- ",(I9/$H9*100))</f>
        <v>68.440493951431719</v>
      </c>
      <c r="N9" s="35">
        <v>21.962117647058829</v>
      </c>
      <c r="O9" s="35">
        <v>21.962117647058829</v>
      </c>
      <c r="P9" s="36" t="s">
        <v>50</v>
      </c>
      <c r="Q9" s="458">
        <v>0</v>
      </c>
      <c r="R9" s="459">
        <v>0</v>
      </c>
      <c r="S9" s="34" t="s">
        <v>656</v>
      </c>
      <c r="T9" s="38">
        <f>IF(O9&lt;0,"- ",IF(ISERROR(($E9-S9)/O9),"- ",(($E9-S9)/O9)))</f>
        <v>111.23699632522309</v>
      </c>
      <c r="U9" s="34">
        <v>0</v>
      </c>
      <c r="V9" s="34" t="e">
        <v>#N/A</v>
      </c>
      <c r="W9" s="34">
        <v>621777.92187000008</v>
      </c>
      <c r="X9" s="38" t="str">
        <f>IF(I9&lt;0,"- ",IF(ISERROR((U9+V9+W9)/I9),"- ",(U9+V9+W9)/I9))</f>
        <v xml:space="preserve">- </v>
      </c>
      <c r="Y9" s="39">
        <f>IF(ISERROR(W9/H9),"- ",(W9/H9))</f>
        <v>55.882113302356522</v>
      </c>
      <c r="Z9" s="34"/>
      <c r="AA9" s="40"/>
      <c r="AB9" s="34">
        <v>0</v>
      </c>
      <c r="AC9" s="41">
        <f>IF(ISERROR(AB9/$E9*100),"- ",(AB9/$E9*100))</f>
        <v>0</v>
      </c>
      <c r="AD9" s="42">
        <v>0</v>
      </c>
      <c r="AE9" s="34">
        <v>510</v>
      </c>
      <c r="AF9" s="43">
        <v>0</v>
      </c>
      <c r="AG9" s="460">
        <v>0</v>
      </c>
    </row>
    <row r="10" spans="1:33" s="45" customFormat="1" ht="10.5" x14ac:dyDescent="0.15">
      <c r="A10" s="46"/>
      <c r="B10" s="29">
        <v>26</v>
      </c>
      <c r="C10" s="47"/>
      <c r="D10" s="47" t="s">
        <v>975</v>
      </c>
      <c r="E10" s="48"/>
      <c r="F10" s="32"/>
      <c r="G10" s="33" t="s">
        <v>311</v>
      </c>
      <c r="H10" s="34">
        <v>21841.117013229832</v>
      </c>
      <c r="I10" s="34">
        <v>16720.617386576101</v>
      </c>
      <c r="J10" s="34">
        <v>0</v>
      </c>
      <c r="K10" s="34">
        <v>12605.27861539512</v>
      </c>
      <c r="L10" s="35">
        <f>IF(ISERROR(K10/$H10*100),"- ",(K10/$H10*100))</f>
        <v>57.713525401469703</v>
      </c>
      <c r="M10" s="35">
        <f>IF(ISERROR(I10/$H10*100),"- ",(I10/$H10*100))</f>
        <v>76.555687955189796</v>
      </c>
      <c r="N10" s="35">
        <v>49.432465158412235</v>
      </c>
      <c r="O10" s="35">
        <v>49.432465158412235</v>
      </c>
      <c r="P10" s="42">
        <f>IF(AND(O10&lt;0,O9&lt;0),"NA",IF(AND(O10&gt;0,O9&lt;0),"LP",IF(AND(O10&lt;0,O9&gt;0),"PL",((O10/O9-1)*100))))</f>
        <v>125.08059538162178</v>
      </c>
      <c r="Q10" s="458">
        <v>0</v>
      </c>
      <c r="R10" s="459">
        <v>0</v>
      </c>
      <c r="S10" s="34" t="s">
        <v>656</v>
      </c>
      <c r="T10" s="38">
        <f>IF(O10&lt;0,"- ",IF(ISERROR(($E9-S10)/O10),"- ",(($E9-S10)/O10)))</f>
        <v>49.420962360892077</v>
      </c>
      <c r="U10" s="34">
        <v>0</v>
      </c>
      <c r="V10" s="34" t="e">
        <v>#N/A</v>
      </c>
      <c r="W10" s="34">
        <v>621777.92187000008</v>
      </c>
      <c r="X10" s="38" t="str">
        <f>IF(I10&lt;0,"- ",IF(ISERROR((U10+V10+W10)/I10),"- ",(U10+V10+W10)/I10))</f>
        <v xml:space="preserve">- </v>
      </c>
      <c r="Y10" s="39">
        <f>IF(ISERROR(W10/H10),"- ",(W10/H10))</f>
        <v>28.468229051351642</v>
      </c>
      <c r="Z10" s="34"/>
      <c r="AA10" s="40"/>
      <c r="AB10" s="34">
        <v>0</v>
      </c>
      <c r="AC10" s="41">
        <f>IF(ISERROR(AB10/$E9*100),"- ",(AB10/$E9*100))</f>
        <v>0</v>
      </c>
      <c r="AD10" s="42">
        <v>0</v>
      </c>
      <c r="AE10" s="34">
        <v>510</v>
      </c>
      <c r="AF10" s="43">
        <v>0</v>
      </c>
      <c r="AG10" s="460">
        <v>0</v>
      </c>
    </row>
    <row r="11" spans="1:33" s="45" customFormat="1" ht="10.5" x14ac:dyDescent="0.15">
      <c r="A11" s="46"/>
      <c r="B11" s="29">
        <v>27</v>
      </c>
      <c r="C11" s="47"/>
      <c r="D11" s="49" t="s">
        <v>817</v>
      </c>
      <c r="E11" s="50"/>
      <c r="F11" s="51"/>
      <c r="G11" s="33" t="s">
        <v>407</v>
      </c>
      <c r="H11" s="34">
        <v>29389.446615804445</v>
      </c>
      <c r="I11" s="34">
        <v>22748.33369879728</v>
      </c>
      <c r="J11" s="34">
        <v>0</v>
      </c>
      <c r="K11" s="34">
        <v>17352.317372049853</v>
      </c>
      <c r="L11" s="35">
        <f>IF(ISERROR(K11/$H11*100),"- ",(K11/$H11*100))</f>
        <v>59.042681541062038</v>
      </c>
      <c r="M11" s="35">
        <f>IF(ISERROR(I11/$H11*100),"- ",(I11/$H11*100))</f>
        <v>77.40306919070791</v>
      </c>
      <c r="N11" s="35">
        <v>68.048303419803347</v>
      </c>
      <c r="O11" s="35">
        <v>68.048303419803347</v>
      </c>
      <c r="P11" s="42">
        <f>IF(AND(O11&lt;0,O10&lt;0),"NA",IF(AND(O11&gt;0,O10&lt;0),"LP",IF(AND(O11&lt;0,O10&gt;0),"PL",((O11/O10-1)*100))))</f>
        <v>37.65913393502516</v>
      </c>
      <c r="Q11" s="458">
        <v>0</v>
      </c>
      <c r="R11" s="459">
        <v>0</v>
      </c>
      <c r="S11" s="34" t="s">
        <v>656</v>
      </c>
      <c r="T11" s="39">
        <f>IF(O11&lt;0,"- ",IF(ISERROR(($E9-S11)/O11),"- ",(($E9-S11)/O11)))</f>
        <v>35.900968535962654</v>
      </c>
      <c r="U11" s="34">
        <v>0</v>
      </c>
      <c r="V11" s="34" t="e">
        <v>#N/A</v>
      </c>
      <c r="W11" s="34">
        <v>621777.92187000008</v>
      </c>
      <c r="X11" s="39" t="str">
        <f>IF(I11&lt;0,"- ",IF(ISERROR((U11+V11+W11)/I11),"- ",(U11+V11+W11)/I11))</f>
        <v xml:space="preserve">- </v>
      </c>
      <c r="Y11" s="39">
        <f>IF(ISERROR(W11/H11),"- ",(W11/H11))</f>
        <v>21.15650321689396</v>
      </c>
      <c r="Z11" s="34"/>
      <c r="AA11" s="40"/>
      <c r="AB11" s="34">
        <v>0</v>
      </c>
      <c r="AC11" s="41">
        <f>IF(ISERROR(AB11/$E9*100),"- ",(AB11/$E9*100))</f>
        <v>0</v>
      </c>
      <c r="AD11" s="42">
        <v>0</v>
      </c>
      <c r="AE11" s="34">
        <v>510</v>
      </c>
      <c r="AF11" s="43">
        <v>0</v>
      </c>
      <c r="AG11" s="460">
        <v>0</v>
      </c>
    </row>
    <row r="12" spans="1:33" s="45" customFormat="1" ht="10.5" x14ac:dyDescent="0.15">
      <c r="A12" s="46"/>
      <c r="B12" s="29">
        <v>28</v>
      </c>
      <c r="D12" s="47" t="s">
        <v>1121</v>
      </c>
      <c r="E12" s="50"/>
      <c r="F12" s="52"/>
      <c r="G12" s="33" t="s">
        <v>458</v>
      </c>
      <c r="H12" s="34">
        <v>36721.322511864149</v>
      </c>
      <c r="I12" s="34">
        <v>28656.015239112996</v>
      </c>
      <c r="J12" s="34">
        <v>0</v>
      </c>
      <c r="K12" s="34">
        <v>21966.060788899267</v>
      </c>
      <c r="L12" s="35">
        <f>IF(ISERROR(K12/$H12*100),"- ",(K12/$H12*100))</f>
        <v>59.818272563038377</v>
      </c>
      <c r="M12" s="35">
        <f>IF(ISERROR(I12/$H12*100),"- ",(I12/$H12*100))</f>
        <v>78.036446617233452</v>
      </c>
      <c r="N12" s="35">
        <v>86.141414858428504</v>
      </c>
      <c r="O12" s="35">
        <v>86.141414858428504</v>
      </c>
      <c r="P12" s="42">
        <f>IF(AND(O12&lt;0,O11&lt;0),"NA",IF(AND(O12&gt;0,O11&lt;0),"LP",IF(AND(O12&lt;0,O11&gt;0),"PL",((O12/O11-1)*100))))</f>
        <v>26.588629737034285</v>
      </c>
      <c r="Q12" s="458">
        <v>0</v>
      </c>
      <c r="R12" s="459">
        <v>0</v>
      </c>
      <c r="S12" s="34" t="s">
        <v>656</v>
      </c>
      <c r="T12" s="39">
        <f>IF(O12&lt;0,"- ",IF(ISERROR(($E9-S12)/O12),"- ",(($E9-S12)/O12)))</f>
        <v>28.360342165438261</v>
      </c>
      <c r="U12" s="34">
        <v>0</v>
      </c>
      <c r="V12" s="34" t="e">
        <v>#N/A</v>
      </c>
      <c r="W12" s="34">
        <v>621777.92187000008</v>
      </c>
      <c r="X12" s="39" t="str">
        <f>IF(I12&lt;0,"- ",IF(ISERROR((U12+V12+W12)/I12),"- ",(U12+V12+W12)/I12))</f>
        <v xml:space="preserve">- </v>
      </c>
      <c r="Y12" s="39">
        <f>IF(ISERROR(W12/H12),"- ",(W12/H12))</f>
        <v>16.932340104829073</v>
      </c>
      <c r="Z12" s="34"/>
      <c r="AA12" s="40"/>
      <c r="AB12" s="34">
        <v>0</v>
      </c>
      <c r="AC12" s="41">
        <f>IF(ISERROR(AB12/$E9*100),"- ",(AB12/$E9*100))</f>
        <v>0</v>
      </c>
      <c r="AD12" s="42">
        <v>0</v>
      </c>
      <c r="AE12" s="34">
        <v>510</v>
      </c>
      <c r="AF12" s="43">
        <v>0</v>
      </c>
      <c r="AG12" s="460">
        <v>0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summary'!$A$170:$B$171,2,FALSE)</f>
        <v>IEX IB Equity</v>
      </c>
      <c r="D14" s="30" t="s">
        <v>657</v>
      </c>
      <c r="E14" s="31">
        <v>119.42</v>
      </c>
      <c r="F14" s="32">
        <v>1139.9156403348895</v>
      </c>
      <c r="G14" s="33" t="s">
        <v>518</v>
      </c>
      <c r="H14" s="34">
        <v>5353.701</v>
      </c>
      <c r="I14" s="34">
        <v>4551.0249999999996</v>
      </c>
      <c r="J14" s="34">
        <v>4146.482</v>
      </c>
      <c r="K14" s="34">
        <v>4146.482</v>
      </c>
      <c r="L14" s="35">
        <f>IF(ISERROR(K14/$H14*100),"- ",(K14/$H14*100))</f>
        <v>77.450757896266538</v>
      </c>
      <c r="M14" s="35">
        <f>IF(ISERROR(I14/$H14*100),"- ",(I14/$H14*100))</f>
        <v>85.007082016720759</v>
      </c>
      <c r="N14" s="35">
        <v>4.6543769180516295</v>
      </c>
      <c r="O14" s="35">
        <v>4.6543769180516295</v>
      </c>
      <c r="P14" s="36" t="s">
        <v>50</v>
      </c>
      <c r="Q14" s="34">
        <v>52.369148602096658</v>
      </c>
      <c r="R14" s="37">
        <v>40.533995305113606</v>
      </c>
      <c r="S14" s="34">
        <v>0</v>
      </c>
      <c r="T14" s="38">
        <f>IF(O14&lt;0,"- ",IF(ISERROR(($E14-S14)/O14),"- ",(($E14-S14)/O14)))</f>
        <v>25.657569660256577</v>
      </c>
      <c r="U14" s="34">
        <v>-780.26900000000001</v>
      </c>
      <c r="V14" s="34">
        <v>0</v>
      </c>
      <c r="W14" s="34">
        <v>106200.2406318</v>
      </c>
      <c r="X14" s="38">
        <f>IF(I14&lt;0,"- ",IF(ISERROR((U14+V14+W14)/I14),"- ",(U14+V14+W14)/I14))</f>
        <v>23.16400626931296</v>
      </c>
      <c r="Y14" s="39">
        <f>IF(ISERROR(W14/H14),"- ",(W14/H14))</f>
        <v>19.83678965855583</v>
      </c>
      <c r="Z14" s="34">
        <v>12.322012666156308</v>
      </c>
      <c r="AA14" s="40">
        <f>IF(Z14&lt;0,"- ",IF(ISERROR(($E14/Z14)),"- ",(($E14/Z14))))</f>
        <v>9.6915985428256768</v>
      </c>
      <c r="AB14" s="34">
        <v>2.9999764277488046</v>
      </c>
      <c r="AC14" s="41">
        <f>IF(ISERROR(AB14/$E14*100),"- ",(AB14/$E14*100))</f>
        <v>2.5121222808146078</v>
      </c>
      <c r="AD14" s="42">
        <v>64.454952415083426</v>
      </c>
      <c r="AE14" s="34">
        <v>890.87800000000004</v>
      </c>
      <c r="AF14" s="43">
        <v>-7.6275309968126453E-2</v>
      </c>
      <c r="AG14" s="44">
        <v>165.81416233567717</v>
      </c>
    </row>
    <row r="15" spans="1:33" s="45" customFormat="1" ht="10.5" x14ac:dyDescent="0.15">
      <c r="A15" s="46"/>
      <c r="B15" s="29">
        <v>26</v>
      </c>
      <c r="C15" s="47"/>
      <c r="D15" s="47" t="s">
        <v>976</v>
      </c>
      <c r="E15" s="48"/>
      <c r="F15" s="32"/>
      <c r="G15" s="33" t="s">
        <v>311</v>
      </c>
      <c r="H15" s="34">
        <v>6059.996268679366</v>
      </c>
      <c r="I15" s="34">
        <v>5169.3107356949686</v>
      </c>
      <c r="J15" s="34">
        <v>4735.2314255933652</v>
      </c>
      <c r="K15" s="34">
        <v>4735.2314255933652</v>
      </c>
      <c r="L15" s="35">
        <f>IF(ISERROR(K15/$H15*100),"- ",(K15/$H15*100))</f>
        <v>78.139180548130895</v>
      </c>
      <c r="M15" s="35">
        <f>IF(ISERROR(I15/$H15*100),"- ",(I15/$H15*100))</f>
        <v>85.302209877787575</v>
      </c>
      <c r="N15" s="35">
        <v>5.3152411728579727</v>
      </c>
      <c r="O15" s="35">
        <v>5.3152411728579727</v>
      </c>
      <c r="P15" s="42">
        <f>IF(AND(O15&lt;0,O14&lt;0),"NA",IF(AND(O15&gt;0,O14&lt;0),"LP",IF(AND(O15&lt;0,O14&gt;0),"PL",((O15/O14-1)*100))))</f>
        <v>14.198769597778682</v>
      </c>
      <c r="Q15" s="34">
        <v>51.606711394805671</v>
      </c>
      <c r="R15" s="37">
        <v>39.859098411739687</v>
      </c>
      <c r="S15" s="34">
        <v>0</v>
      </c>
      <c r="T15" s="38">
        <f>IF(O15&lt;0,"- ",IF(ISERROR(($E14-S15)/O15),"- ",(($E14-S15)/O15)))</f>
        <v>22.46746593735249</v>
      </c>
      <c r="U15" s="34">
        <v>-2727.0565164353361</v>
      </c>
      <c r="V15" s="34">
        <v>0</v>
      </c>
      <c r="W15" s="34">
        <v>106200.2406318</v>
      </c>
      <c r="X15" s="38">
        <f>IF(I15&lt;0,"- ",IF(ISERROR((U15+V15+W15)/I15),"- ",(U15+V15+W15)/I15))</f>
        <v>20.016824177518437</v>
      </c>
      <c r="Y15" s="39">
        <f>IF(ISERROR(W15/H15),"- ",(W15/H15))</f>
        <v>17.524802974003126</v>
      </c>
      <c r="Z15" s="34">
        <v>14.348139869418738</v>
      </c>
      <c r="AA15" s="40">
        <f>IF(Z15&lt;0,"- ",IF(ISERROR(($E14/Z15)),"- ",(($E14/Z15))))</f>
        <v>8.3230300991509552</v>
      </c>
      <c r="AB15" s="34">
        <v>3.2891139695955429</v>
      </c>
      <c r="AC15" s="41">
        <f>IF(ISERROR(AB15/$E14*100),"- ",(AB15/$E14*100))</f>
        <v>2.754240470269254</v>
      </c>
      <c r="AD15" s="42">
        <v>61.880803949052165</v>
      </c>
      <c r="AE15" s="34">
        <v>890.87800000000004</v>
      </c>
      <c r="AF15" s="43">
        <v>-0.2295516402334048</v>
      </c>
      <c r="AG15" s="44">
        <v>189.40959498588231</v>
      </c>
    </row>
    <row r="16" spans="1:33" s="45" customFormat="1" ht="10.5" x14ac:dyDescent="0.15">
      <c r="A16" s="46"/>
      <c r="B16" s="29">
        <v>27</v>
      </c>
      <c r="C16" s="47"/>
      <c r="D16" s="49" t="s">
        <v>977</v>
      </c>
      <c r="E16" s="50"/>
      <c r="F16" s="51"/>
      <c r="G16" s="33" t="s">
        <v>407</v>
      </c>
      <c r="H16" s="34">
        <v>4769.9629322807077</v>
      </c>
      <c r="I16" s="34">
        <v>3802.1932023615191</v>
      </c>
      <c r="J16" s="34">
        <v>3856.5362930405208</v>
      </c>
      <c r="K16" s="34">
        <v>3856.5362930405208</v>
      </c>
      <c r="L16" s="35">
        <f>IF(ISERROR(K16/$H16*100),"- ",(K16/$H16*100))</f>
        <v>80.8504457538113</v>
      </c>
      <c r="M16" s="35">
        <f>IF(ISERROR(I16/$H16*100),"- ",(I16/$H16*100))</f>
        <v>79.711168752071202</v>
      </c>
      <c r="N16" s="35">
        <v>4.328916297226467</v>
      </c>
      <c r="O16" s="35">
        <v>4.328916297226467</v>
      </c>
      <c r="P16" s="42">
        <f>IF(AND(O16&lt;0,O15&lt;0),"NA",IF(AND(O16&gt;0,O15&lt;0),"LP",IF(AND(O16&lt;0,O15&gt;0),"PL",((O16/O15-1)*100))))</f>
        <v>-18.556540400614875</v>
      </c>
      <c r="Q16" s="34">
        <v>37.10076292989104</v>
      </c>
      <c r="R16" s="37">
        <v>28.529989240323374</v>
      </c>
      <c r="S16" s="34">
        <v>0</v>
      </c>
      <c r="T16" s="39">
        <f>IF(O16&lt;0,"- ",IF(ISERROR(($E14-S16)/O16),"- ",(($E14-S16)/O16)))</f>
        <v>27.586580982522644</v>
      </c>
      <c r="U16" s="34">
        <v>-2849.1469050453375</v>
      </c>
      <c r="V16" s="34">
        <v>0</v>
      </c>
      <c r="W16" s="34">
        <v>106200.2406318</v>
      </c>
      <c r="X16" s="39">
        <f>IF(I16&lt;0,"- ",IF(ISERROR((U16+V16+W16)/I16),"- ",(U16+V16+W16)/I16))</f>
        <v>27.181967939599684</v>
      </c>
      <c r="Y16" s="39">
        <f>IF(ISERROR(W16/H16),"- ",(W16/H16))</f>
        <v>22.264374406998058</v>
      </c>
      <c r="Z16" s="34">
        <v>15.998287959639926</v>
      </c>
      <c r="AA16" s="40">
        <f>IF(Z16&lt;0,"- ",IF(ISERROR(($E14/Z16)),"- ",(($E14/Z16))))</f>
        <v>7.4645487255429916</v>
      </c>
      <c r="AB16" s="34">
        <v>2.6787682070052794</v>
      </c>
      <c r="AC16" s="41">
        <f>IF(ISERROR(AB16/$E14*100),"- ",(AB16/$E14*100))</f>
        <v>2.2431487246736554</v>
      </c>
      <c r="AD16" s="42">
        <v>61.880803949052186</v>
      </c>
      <c r="AE16" s="34">
        <v>890.87800000000004</v>
      </c>
      <c r="AF16" s="43">
        <v>-0.21077496584625044</v>
      </c>
      <c r="AG16" s="44">
        <v>137.01911488295318</v>
      </c>
    </row>
    <row r="17" spans="1:33" s="45" customFormat="1" ht="10.5" x14ac:dyDescent="0.15">
      <c r="A17" s="46"/>
      <c r="B17" s="29">
        <v>28</v>
      </c>
      <c r="D17" s="47" t="s">
        <v>1124</v>
      </c>
      <c r="E17" s="50"/>
      <c r="F17" s="52"/>
      <c r="G17" s="33" t="s">
        <v>458</v>
      </c>
      <c r="H17" s="34">
        <v>5474.8027393561179</v>
      </c>
      <c r="I17" s="34">
        <v>4422.1241743904411</v>
      </c>
      <c r="J17" s="34">
        <v>4420.3035653748402</v>
      </c>
      <c r="K17" s="34">
        <v>4420.3035653748402</v>
      </c>
      <c r="L17" s="35">
        <f>IF(ISERROR(K17/$H17*100),"- ",(K17/$H17*100))</f>
        <v>80.739047155052475</v>
      </c>
      <c r="M17" s="35">
        <f>IF(ISERROR(I17/$H17*100),"- ",(I17/$H17*100))</f>
        <v>80.772301485889145</v>
      </c>
      <c r="N17" s="35">
        <v>4.9617383809846469</v>
      </c>
      <c r="O17" s="35">
        <v>4.9617383809846469</v>
      </c>
      <c r="P17" s="42">
        <f>IF(AND(O17&lt;0,O16&lt;0),"NA",IF(AND(O17&gt;0,O16&lt;0),"LP",IF(AND(O17&lt;0,O16&gt;0),"PL",((O17/O16-1)*100))))</f>
        <v>14.618487406735682</v>
      </c>
      <c r="Q17" s="34">
        <v>38.155112524766785</v>
      </c>
      <c r="R17" s="37">
        <v>29.283201128749344</v>
      </c>
      <c r="S17" s="34">
        <v>0</v>
      </c>
      <c r="T17" s="39">
        <f>IF(O17&lt;0,"- ",IF(ISERROR(($E14-S17)/O17),"- ",(($E14-S17)/O17)))</f>
        <v>24.068177487484004</v>
      </c>
      <c r="U17" s="34">
        <v>-4087.9159979868814</v>
      </c>
      <c r="V17" s="34">
        <v>0</v>
      </c>
      <c r="W17" s="34">
        <v>106200.2406318</v>
      </c>
      <c r="X17" s="39">
        <f>IF(I17&lt;0,"- ",IF(ISERROR((U17+V17+W17)/I17),"- ",(U17+V17+W17)/I17))</f>
        <v>23.091238646162303</v>
      </c>
      <c r="Y17" s="39">
        <f>IF(ISERROR(W17/H17),"- ",(W17/H17))</f>
        <v>19.398003122262271</v>
      </c>
      <c r="Z17" s="34">
        <v>17.889662740622587</v>
      </c>
      <c r="AA17" s="40">
        <f>IF(Z17&lt;0,"- ",IF(ISERROR(($E14/Z17)),"- ",(($E14/Z17))))</f>
        <v>6.6753634057521651</v>
      </c>
      <c r="AB17" s="34">
        <v>3.0703636000019841</v>
      </c>
      <c r="AC17" s="41">
        <f>IF(ISERROR(AB17/$E14*100),"- ",(AB17/$E14*100))</f>
        <v>2.5710631385044249</v>
      </c>
      <c r="AD17" s="42">
        <v>61.880803949052165</v>
      </c>
      <c r="AE17" s="34">
        <v>890.87800000000004</v>
      </c>
      <c r="AF17" s="43">
        <v>-0.2708123200048384</v>
      </c>
      <c r="AG17" s="44">
        <v>160.56292495743048</v>
      </c>
    </row>
    <row r="18" spans="1:33" s="45" customFormat="1" ht="10.5" x14ac:dyDescent="0.15">
      <c r="A18" s="46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46"/>
      <c r="B19" s="46"/>
      <c r="D19" s="84" t="s">
        <v>525</v>
      </c>
      <c r="E19" s="85"/>
      <c r="F19" s="86"/>
      <c r="G19" s="87"/>
      <c r="H19" s="88"/>
      <c r="I19" s="88"/>
      <c r="J19" s="88"/>
      <c r="K19" s="88"/>
      <c r="L19" s="88"/>
      <c r="M19" s="88"/>
      <c r="N19" s="89"/>
      <c r="O19" s="89"/>
      <c r="P19" s="90"/>
      <c r="Q19" s="89"/>
      <c r="R19" s="89"/>
      <c r="S19" s="75"/>
      <c r="T19" s="91"/>
      <c r="U19" s="91"/>
      <c r="V19" s="91"/>
      <c r="W19" s="91"/>
      <c r="X19" s="91"/>
      <c r="Y19" s="89"/>
      <c r="Z19" s="89"/>
      <c r="AA19" s="89"/>
      <c r="AB19" s="89"/>
      <c r="AC19" s="89"/>
      <c r="AD19" s="89"/>
      <c r="AE19" s="89"/>
      <c r="AF19" s="89"/>
      <c r="AG19" s="89"/>
    </row>
    <row r="20" spans="1:33" s="45" customFormat="1" ht="10.5" x14ac:dyDescent="0.15">
      <c r="A20" s="46"/>
      <c r="B20" s="46"/>
      <c r="D20" s="45" t="s">
        <v>36</v>
      </c>
      <c r="E20" s="92"/>
      <c r="F20" s="93"/>
      <c r="G20" s="94"/>
      <c r="H20" s="56"/>
      <c r="I20" s="56"/>
      <c r="J20" s="56"/>
      <c r="K20" s="56"/>
      <c r="L20" s="56"/>
      <c r="M20" s="56"/>
      <c r="N20" s="57"/>
      <c r="O20" s="57"/>
      <c r="P20" s="95"/>
      <c r="Q20" s="57"/>
      <c r="R20" s="57"/>
      <c r="S20" s="44"/>
      <c r="T20" s="61"/>
      <c r="U20" s="61"/>
      <c r="V20" s="61"/>
      <c r="W20" s="61"/>
      <c r="X20" s="61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s="97" customFormat="1" x14ac:dyDescent="0.2">
      <c r="A21" s="96"/>
      <c r="B21" s="96"/>
      <c r="E21" s="98"/>
      <c r="F21" s="99"/>
      <c r="G21" s="100"/>
      <c r="H21" s="101"/>
      <c r="I21" s="101"/>
      <c r="J21" s="101"/>
      <c r="K21" s="101"/>
      <c r="L21" s="101"/>
      <c r="M21" s="101"/>
      <c r="N21" s="102"/>
      <c r="O21" s="102"/>
      <c r="P21" s="103"/>
      <c r="Q21" s="102"/>
      <c r="R21" s="102"/>
      <c r="S21" s="104"/>
      <c r="T21" s="105"/>
      <c r="U21" s="105"/>
      <c r="V21" s="105"/>
      <c r="W21" s="105"/>
      <c r="X21" s="105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97" customFormat="1" x14ac:dyDescent="0.2">
      <c r="A22" s="96"/>
      <c r="B22" s="96"/>
      <c r="E22" s="98"/>
      <c r="F22" s="99"/>
      <c r="G22" s="100"/>
      <c r="H22" s="101"/>
      <c r="I22" s="101"/>
      <c r="J22" s="101"/>
      <c r="K22" s="101"/>
      <c r="L22" s="101"/>
      <c r="M22" s="101"/>
      <c r="N22" s="102"/>
      <c r="O22" s="102"/>
      <c r="P22" s="103"/>
      <c r="Q22" s="102"/>
      <c r="R22" s="102"/>
      <c r="S22" s="104"/>
      <c r="T22" s="105"/>
      <c r="U22" s="105"/>
      <c r="V22" s="105"/>
      <c r="W22" s="105"/>
      <c r="X22" s="105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97" customFormat="1" x14ac:dyDescent="0.2">
      <c r="A23" s="96"/>
      <c r="B23" s="96"/>
      <c r="E23" s="98"/>
      <c r="F23" s="99"/>
      <c r="G23" s="100"/>
      <c r="H23" s="101"/>
      <c r="I23" s="101"/>
      <c r="J23" s="101"/>
      <c r="K23" s="101"/>
      <c r="L23" s="101"/>
      <c r="M23" s="101"/>
      <c r="N23" s="102"/>
      <c r="O23" s="102"/>
      <c r="P23" s="103"/>
      <c r="Q23" s="102"/>
      <c r="R23" s="102"/>
      <c r="S23" s="104"/>
      <c r="T23" s="105"/>
      <c r="U23" s="105"/>
      <c r="V23" s="105"/>
      <c r="W23" s="105"/>
      <c r="X23" s="105"/>
      <c r="Y23" s="102"/>
      <c r="Z23" s="102"/>
      <c r="AA23" s="102"/>
      <c r="AB23" s="102"/>
      <c r="AC23" s="102"/>
      <c r="AD23" s="102"/>
      <c r="AE23" s="102"/>
      <c r="AF23" s="102"/>
      <c r="AG23" s="102"/>
    </row>
  </sheetData>
  <mergeCells count="12">
    <mergeCell ref="H4:J4"/>
    <mergeCell ref="K4:N4"/>
    <mergeCell ref="P4:T4"/>
    <mergeCell ref="H5:J5"/>
    <mergeCell ref="K5:N5"/>
    <mergeCell ref="P5:T5"/>
    <mergeCell ref="AB7:AD7"/>
    <mergeCell ref="AE7:AG7"/>
    <mergeCell ref="P6:T6"/>
    <mergeCell ref="H7:P7"/>
    <mergeCell ref="Q7:R7"/>
    <mergeCell ref="S7:AA7"/>
  </mergeCells>
  <conditionalFormatting sqref="G9:G12">
    <cfRule type="cellIs" dxfId="219" priority="3" stopIfTrue="1" operator="equal">
      <formula>#DIV/0!</formula>
    </cfRule>
  </conditionalFormatting>
  <conditionalFormatting sqref="G14:G17">
    <cfRule type="cellIs" dxfId="218" priority="1" stopIfTrue="1" operator="equal">
      <formula>#DIV/0!</formula>
    </cfRule>
  </conditionalFormatting>
  <conditionalFormatting sqref="AG9:AG12">
    <cfRule type="cellIs" dxfId="217" priority="4" stopIfTrue="1" operator="equal">
      <formula>#DIV/0!</formula>
    </cfRule>
  </conditionalFormatting>
  <conditionalFormatting sqref="AG14:AG17">
    <cfRule type="cellIs" dxfId="216" priority="2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5BE0-CE7C-4AF9-8E60-60D595D6348F}">
  <sheetPr codeName="Sheet20">
    <pageSetUpPr fitToPage="1"/>
  </sheetPr>
  <dimension ref="A1:BR32"/>
  <sheetViews>
    <sheetView showGridLines="0" view="pageBreakPreview" zoomScaleNormal="100" zoomScaleSheetLayoutView="100" workbookViewId="0">
      <pane xSplit="3" ySplit="7" topLeftCell="D8" activePane="bottomRight" state="frozen"/>
      <selection sqref="A1:IV65536"/>
      <selection pane="topRight" sqref="A1:IV65536"/>
      <selection pane="bottomLeft" sqref="A1:IV65536"/>
      <selection pane="bottomRight" activeCell="H15" sqref="H15"/>
    </sheetView>
  </sheetViews>
  <sheetFormatPr defaultRowHeight="10.5" x14ac:dyDescent="0.15"/>
  <cols>
    <col min="1" max="1" width="2.7109375" style="141" hidden="1" customWidth="1"/>
    <col min="2" max="2" width="13.28515625" style="142" hidden="1" customWidth="1"/>
    <col min="3" max="3" width="15.42578125" style="143" customWidth="1"/>
    <col min="4" max="6" width="6.140625" style="144" bestFit="1" customWidth="1"/>
    <col min="7" max="7" width="7.5703125" style="143" customWidth="1"/>
    <col min="8" max="8" width="8.42578125" style="144" customWidth="1"/>
    <col min="9" max="9" width="8.140625" style="144" hidden="1" customWidth="1"/>
    <col min="10" max="10" width="7" style="144" bestFit="1" customWidth="1"/>
    <col min="11" max="11" width="11.5703125" style="144" hidden="1" customWidth="1"/>
    <col min="12" max="12" width="6.7109375" style="144" bestFit="1" customWidth="1"/>
    <col min="13" max="14" width="5.5703125" style="144" customWidth="1"/>
    <col min="15" max="15" width="6.140625" style="144" hidden="1" customWidth="1"/>
    <col min="16" max="17" width="6.140625" style="144" customWidth="1"/>
    <col min="18" max="18" width="5.5703125" style="145" customWidth="1"/>
    <col min="19" max="19" width="10.85546875" style="144" hidden="1" customWidth="1"/>
    <col min="20" max="22" width="6.140625" style="144" bestFit="1" customWidth="1"/>
    <col min="23" max="23" width="7.85546875" style="144" hidden="1" customWidth="1"/>
    <col min="24" max="24" width="5.85546875" style="144" customWidth="1"/>
    <col min="25" max="25" width="5.85546875" style="144" bestFit="1" customWidth="1"/>
    <col min="26" max="26" width="5.42578125" style="144" customWidth="1"/>
    <col min="27" max="27" width="8.140625" style="144" hidden="1" customWidth="1"/>
    <col min="28" max="28" width="6.7109375" style="144" bestFit="1" customWidth="1"/>
    <col min="29" max="30" width="6.140625" style="144" customWidth="1"/>
    <col min="31" max="31" width="12" style="145" hidden="1" customWidth="1"/>
    <col min="32" max="34" width="5.42578125" style="145" customWidth="1"/>
    <col min="35" max="35" width="6.5703125" style="144" hidden="1" customWidth="1"/>
    <col min="36" max="36" width="6.85546875" style="144" customWidth="1"/>
    <col min="37" max="37" width="6.140625" style="144" customWidth="1"/>
    <col min="38" max="38" width="8.140625" style="144" bestFit="1" customWidth="1"/>
    <col min="39" max="39" width="5.28515625" style="144" hidden="1" customWidth="1"/>
    <col min="40" max="41" width="5.5703125" style="144" customWidth="1"/>
    <col min="42" max="42" width="8.42578125" style="144" bestFit="1" customWidth="1"/>
    <col min="43" max="43" width="5.85546875" style="144" hidden="1" customWidth="1"/>
    <col min="44" max="45" width="5.85546875" style="144" bestFit="1" customWidth="1"/>
    <col min="46" max="46" width="7.7109375" style="144" bestFit="1" customWidth="1"/>
    <col min="47" max="47" width="7.140625" style="144" hidden="1" customWidth="1"/>
    <col min="48" max="48" width="5" style="144" hidden="1" customWidth="1"/>
    <col min="49" max="51" width="6.140625" style="141" hidden="1" customWidth="1"/>
    <col min="52" max="53" width="6.140625" style="146" hidden="1" customWidth="1"/>
    <col min="54" max="54" width="8" style="141" hidden="1" customWidth="1"/>
    <col min="55" max="59" width="4.85546875" style="141" hidden="1" customWidth="1"/>
    <col min="60" max="60" width="8" style="141" hidden="1" customWidth="1"/>
    <col min="61" max="61" width="0" style="141" hidden="1" customWidth="1"/>
    <col min="62" max="64" width="4.85546875" style="141" hidden="1" customWidth="1"/>
    <col min="65" max="65" width="0" style="141" hidden="1" customWidth="1"/>
    <col min="66" max="66" width="8.42578125" style="141" hidden="1" customWidth="1"/>
    <col min="67" max="67" width="9" style="141" hidden="1" customWidth="1"/>
    <col min="68" max="68" width="9.85546875" style="141" hidden="1" customWidth="1"/>
    <col min="69" max="69" width="4.5703125" style="141" hidden="1" customWidth="1"/>
    <col min="70" max="70" width="5.42578125" style="141" hidden="1" customWidth="1"/>
    <col min="71" max="16384" width="9.140625" style="141"/>
  </cols>
  <sheetData>
    <row r="1" spans="1:60" s="134" customFormat="1" x14ac:dyDescent="0.15">
      <c r="A1" s="133"/>
      <c r="C1" s="135"/>
      <c r="D1" s="136">
        <v>5</v>
      </c>
      <c r="E1" s="136">
        <v>5</v>
      </c>
      <c r="F1" s="136">
        <v>5</v>
      </c>
      <c r="G1" s="135"/>
      <c r="H1" s="136">
        <v>4</v>
      </c>
      <c r="I1" s="136">
        <v>4</v>
      </c>
      <c r="J1" s="137">
        <v>25</v>
      </c>
      <c r="K1" s="137">
        <v>21</v>
      </c>
      <c r="L1" s="137">
        <v>26</v>
      </c>
      <c r="M1" s="137">
        <v>27</v>
      </c>
      <c r="N1" s="137">
        <v>28</v>
      </c>
      <c r="O1" s="137">
        <f>K1</f>
        <v>21</v>
      </c>
      <c r="P1" s="137">
        <f>L1</f>
        <v>26</v>
      </c>
      <c r="Q1" s="137">
        <f>M1</f>
        <v>27</v>
      </c>
      <c r="R1" s="137">
        <f>N1</f>
        <v>28</v>
      </c>
      <c r="S1" s="137">
        <f>$K$1</f>
        <v>21</v>
      </c>
      <c r="T1" s="137">
        <f>$L$1</f>
        <v>26</v>
      </c>
      <c r="U1" s="137">
        <f>$M$1</f>
        <v>27</v>
      </c>
      <c r="V1" s="137">
        <f>$N$1</f>
        <v>28</v>
      </c>
      <c r="W1" s="137">
        <f>S1</f>
        <v>21</v>
      </c>
      <c r="X1" s="137">
        <f>$L$1</f>
        <v>26</v>
      </c>
      <c r="Y1" s="137">
        <f>$M$1</f>
        <v>27</v>
      </c>
      <c r="Z1" s="137">
        <f>$N$1</f>
        <v>28</v>
      </c>
      <c r="AA1" s="137">
        <f>$K$1</f>
        <v>21</v>
      </c>
      <c r="AB1" s="137">
        <f>$L$1</f>
        <v>26</v>
      </c>
      <c r="AC1" s="137">
        <f>$M$1</f>
        <v>27</v>
      </c>
      <c r="AD1" s="137">
        <f>$N$1</f>
        <v>28</v>
      </c>
      <c r="AE1" s="137">
        <f>$K$1</f>
        <v>21</v>
      </c>
      <c r="AF1" s="137">
        <f>$L$1</f>
        <v>26</v>
      </c>
      <c r="AG1" s="137">
        <f>$M$1</f>
        <v>27</v>
      </c>
      <c r="AH1" s="137">
        <f>$N$1</f>
        <v>28</v>
      </c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6">
        <v>13</v>
      </c>
      <c r="AV1" s="136"/>
      <c r="AW1" s="138"/>
      <c r="AX1" s="138"/>
      <c r="AY1" s="138"/>
      <c r="AZ1" s="138"/>
      <c r="BA1" s="139">
        <v>22</v>
      </c>
      <c r="BC1" s="138">
        <v>18</v>
      </c>
      <c r="BD1" s="138">
        <v>19</v>
      </c>
      <c r="BE1" s="138">
        <v>20</v>
      </c>
      <c r="BF1" s="133">
        <v>21</v>
      </c>
      <c r="BG1" s="140">
        <v>22</v>
      </c>
    </row>
    <row r="3" spans="1:60" ht="12.75" x14ac:dyDescent="0.2">
      <c r="J3" s="512"/>
      <c r="K3" s="512"/>
      <c r="L3" s="512"/>
      <c r="T3" s="9"/>
      <c r="U3" s="9"/>
      <c r="V3" s="9"/>
      <c r="W3" s="9"/>
      <c r="AB3" s="501"/>
      <c r="AC3" s="501"/>
      <c r="AD3" s="501"/>
      <c r="AE3" s="501"/>
      <c r="AF3" s="501"/>
    </row>
    <row r="4" spans="1:60" ht="12.75" x14ac:dyDescent="0.2">
      <c r="H4" s="234"/>
      <c r="J4" s="512"/>
      <c r="K4" s="512"/>
      <c r="L4" s="512"/>
      <c r="T4" s="9"/>
      <c r="U4" s="9"/>
      <c r="V4" s="9"/>
      <c r="W4" s="9"/>
      <c r="AB4" s="501"/>
      <c r="AC4" s="501"/>
      <c r="AD4" s="501"/>
      <c r="AE4" s="501"/>
      <c r="AF4" s="501"/>
    </row>
    <row r="5" spans="1:60" ht="41.1" customHeight="1" x14ac:dyDescent="0.35">
      <c r="B5" s="158"/>
      <c r="C5" s="11" t="s">
        <v>359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235"/>
      <c r="S5" s="159"/>
      <c r="T5" s="159"/>
      <c r="U5" s="159"/>
      <c r="V5" s="159"/>
      <c r="W5" s="159"/>
      <c r="X5" s="159"/>
      <c r="Y5" s="159"/>
      <c r="Z5" s="159"/>
      <c r="AA5" s="160"/>
      <c r="AB5" s="160"/>
      <c r="AC5" s="160"/>
      <c r="AD5" s="160"/>
      <c r="AE5" s="161"/>
      <c r="AF5" s="161"/>
      <c r="AG5" s="161"/>
      <c r="AH5" s="161"/>
      <c r="AI5" s="159"/>
      <c r="AJ5" s="159"/>
      <c r="AK5" s="159"/>
      <c r="AL5" s="159"/>
      <c r="AM5" s="159"/>
      <c r="AN5" s="159"/>
      <c r="AO5" s="159"/>
      <c r="AP5" s="159"/>
      <c r="AQ5" s="162"/>
      <c r="AR5" s="159"/>
      <c r="AS5" s="159"/>
      <c r="AT5" s="163"/>
      <c r="AU5" s="163"/>
      <c r="AV5" s="163"/>
    </row>
    <row r="6" spans="1:60" s="134" customFormat="1" ht="31.5" x14ac:dyDescent="0.15">
      <c r="B6" s="164"/>
      <c r="C6" s="165"/>
      <c r="D6" s="166" t="s">
        <v>93</v>
      </c>
      <c r="E6" s="167" t="s">
        <v>94</v>
      </c>
      <c r="F6" s="166" t="s">
        <v>95</v>
      </c>
      <c r="G6" s="168" t="s">
        <v>163</v>
      </c>
      <c r="H6" s="166" t="s">
        <v>96</v>
      </c>
      <c r="I6" s="166" t="s">
        <v>96</v>
      </c>
      <c r="J6" s="169" t="s">
        <v>97</v>
      </c>
      <c r="K6" s="170" t="s">
        <v>98</v>
      </c>
      <c r="L6" s="509" t="s">
        <v>138</v>
      </c>
      <c r="M6" s="509"/>
      <c r="N6" s="509"/>
      <c r="O6" s="509" t="s">
        <v>99</v>
      </c>
      <c r="P6" s="509"/>
      <c r="Q6" s="509"/>
      <c r="R6" s="509"/>
      <c r="S6" s="170" t="s">
        <v>100</v>
      </c>
      <c r="T6" s="509" t="s">
        <v>139</v>
      </c>
      <c r="U6" s="509"/>
      <c r="V6" s="509"/>
      <c r="W6" s="170" t="s">
        <v>101</v>
      </c>
      <c r="X6" s="509" t="s">
        <v>101</v>
      </c>
      <c r="Y6" s="509"/>
      <c r="Z6" s="509"/>
      <c r="AA6" s="170" t="s">
        <v>102</v>
      </c>
      <c r="AB6" s="509" t="s">
        <v>102</v>
      </c>
      <c r="AC6" s="509"/>
      <c r="AD6" s="509"/>
      <c r="AE6" s="171" t="s">
        <v>103</v>
      </c>
      <c r="AF6" s="507" t="s">
        <v>103</v>
      </c>
      <c r="AG6" s="507"/>
      <c r="AH6" s="508"/>
      <c r="AI6" s="170" t="s">
        <v>104</v>
      </c>
      <c r="AJ6" s="509" t="s">
        <v>104</v>
      </c>
      <c r="AK6" s="509"/>
      <c r="AL6" s="509"/>
      <c r="AM6" s="509" t="s">
        <v>105</v>
      </c>
      <c r="AN6" s="509"/>
      <c r="AO6" s="509"/>
      <c r="AP6" s="509"/>
      <c r="AQ6" s="172" t="s">
        <v>106</v>
      </c>
      <c r="AR6" s="510" t="s">
        <v>106</v>
      </c>
      <c r="AS6" s="510"/>
      <c r="AT6" s="511"/>
      <c r="AU6" s="504" t="s">
        <v>107</v>
      </c>
      <c r="AV6" s="505"/>
    </row>
    <row r="7" spans="1:60" x14ac:dyDescent="0.15">
      <c r="A7" s="146"/>
      <c r="B7" s="173" t="s">
        <v>108</v>
      </c>
      <c r="C7" s="174" t="s">
        <v>109</v>
      </c>
      <c r="D7" s="175" t="s">
        <v>136</v>
      </c>
      <c r="E7" s="175" t="s">
        <v>136</v>
      </c>
      <c r="F7" s="175" t="s">
        <v>110</v>
      </c>
      <c r="G7" s="176"/>
      <c r="H7" s="175" t="s">
        <v>137</v>
      </c>
      <c r="I7" s="175" t="s">
        <v>111</v>
      </c>
      <c r="J7" s="177" t="s">
        <v>459</v>
      </c>
      <c r="K7" s="177" t="s">
        <v>245</v>
      </c>
      <c r="L7" s="177" t="s">
        <v>311</v>
      </c>
      <c r="M7" s="177" t="s">
        <v>486</v>
      </c>
      <c r="N7" s="177" t="s">
        <v>458</v>
      </c>
      <c r="O7" s="177" t="s">
        <v>245</v>
      </c>
      <c r="P7" s="177" t="str">
        <f>L7</f>
        <v>FY26E</v>
      </c>
      <c r="Q7" s="177" t="str">
        <f>M7</f>
        <v>FY7E</v>
      </c>
      <c r="R7" s="177" t="str">
        <f>N7</f>
        <v>FY28E</v>
      </c>
      <c r="S7" s="177" t="s">
        <v>245</v>
      </c>
      <c r="T7" s="177" t="str">
        <f>P7</f>
        <v>FY26E</v>
      </c>
      <c r="U7" s="177" t="str">
        <f>Q7</f>
        <v>FY7E</v>
      </c>
      <c r="V7" s="177" t="str">
        <f>R7</f>
        <v>FY28E</v>
      </c>
      <c r="W7" s="177" t="s">
        <v>245</v>
      </c>
      <c r="X7" s="177" t="str">
        <f>T7</f>
        <v>FY26E</v>
      </c>
      <c r="Y7" s="177" t="str">
        <f>U7</f>
        <v>FY7E</v>
      </c>
      <c r="Z7" s="177" t="str">
        <f>V7</f>
        <v>FY28E</v>
      </c>
      <c r="AA7" s="177" t="s">
        <v>245</v>
      </c>
      <c r="AB7" s="177" t="str">
        <f>X7</f>
        <v>FY26E</v>
      </c>
      <c r="AC7" s="177" t="str">
        <f>Y7</f>
        <v>FY7E</v>
      </c>
      <c r="AD7" s="177" t="str">
        <f>Z7</f>
        <v>FY28E</v>
      </c>
      <c r="AE7" s="177" t="s">
        <v>245</v>
      </c>
      <c r="AF7" s="177" t="str">
        <f>AB7</f>
        <v>FY26E</v>
      </c>
      <c r="AG7" s="177" t="str">
        <f>AC7</f>
        <v>FY7E</v>
      </c>
      <c r="AH7" s="177" t="str">
        <f>AD7</f>
        <v>FY28E</v>
      </c>
      <c r="AI7" s="177" t="s">
        <v>245</v>
      </c>
      <c r="AJ7" s="177" t="str">
        <f>AF7</f>
        <v>FY26E</v>
      </c>
      <c r="AK7" s="177" t="str">
        <f>AG7</f>
        <v>FY7E</v>
      </c>
      <c r="AL7" s="177" t="str">
        <f>AH7</f>
        <v>FY28E</v>
      </c>
      <c r="AM7" s="177" t="s">
        <v>245</v>
      </c>
      <c r="AN7" s="177" t="str">
        <f>AJ7</f>
        <v>FY26E</v>
      </c>
      <c r="AO7" s="177" t="str">
        <f>AK7</f>
        <v>FY7E</v>
      </c>
      <c r="AP7" s="177" t="str">
        <f>AL7</f>
        <v>FY28E</v>
      </c>
      <c r="AQ7" s="177" t="s">
        <v>245</v>
      </c>
      <c r="AR7" s="177" t="str">
        <f>AN7</f>
        <v>FY26E</v>
      </c>
      <c r="AS7" s="177" t="str">
        <f>AO7</f>
        <v>FY7E</v>
      </c>
      <c r="AT7" s="177" t="str">
        <f>AP7</f>
        <v>FY28E</v>
      </c>
      <c r="AU7" s="178" t="s">
        <v>112</v>
      </c>
      <c r="AV7" s="179" t="s">
        <v>113</v>
      </c>
      <c r="AW7" s="506"/>
      <c r="AX7" s="506"/>
      <c r="AY7" s="506"/>
    </row>
    <row r="8" spans="1:60" s="30" customFormat="1" x14ac:dyDescent="0.15">
      <c r="B8" s="180" t="s">
        <v>114</v>
      </c>
      <c r="C8" s="181" t="s">
        <v>240</v>
      </c>
      <c r="D8" s="182"/>
      <c r="E8" s="182"/>
      <c r="F8" s="182"/>
      <c r="G8" s="183"/>
      <c r="H8" s="182"/>
      <c r="I8" s="182"/>
      <c r="J8" s="184"/>
      <c r="K8" s="184"/>
      <c r="L8" s="184"/>
      <c r="M8" s="184"/>
      <c r="N8" s="184"/>
      <c r="O8" s="184"/>
      <c r="P8" s="184"/>
      <c r="Q8" s="184"/>
      <c r="R8" s="185"/>
      <c r="S8" s="184"/>
      <c r="T8" s="184"/>
      <c r="U8" s="184"/>
      <c r="V8" s="184"/>
      <c r="W8" s="184"/>
      <c r="X8" s="184"/>
      <c r="Y8" s="184"/>
      <c r="Z8" s="184"/>
      <c r="AA8" s="186"/>
      <c r="AB8" s="186"/>
      <c r="AC8" s="186"/>
      <c r="AD8" s="186"/>
      <c r="AE8" s="187"/>
      <c r="AF8" s="187"/>
      <c r="AG8" s="187"/>
      <c r="AH8" s="187"/>
      <c r="AI8" s="184"/>
      <c r="AJ8" s="184"/>
      <c r="AK8" s="184"/>
      <c r="AL8" s="184"/>
      <c r="AM8" s="184"/>
      <c r="AN8" s="184"/>
      <c r="AO8" s="184"/>
      <c r="AP8" s="184"/>
      <c r="AQ8" s="182"/>
      <c r="AR8" s="182"/>
      <c r="AS8" s="182"/>
      <c r="AT8" s="182"/>
      <c r="AU8" s="188"/>
      <c r="AV8" s="188"/>
    </row>
    <row r="9" spans="1:60" x14ac:dyDescent="0.15">
      <c r="A9" s="147"/>
      <c r="B9" s="212" t="s">
        <v>276</v>
      </c>
      <c r="C9" s="213" t="s">
        <v>277</v>
      </c>
      <c r="D9" s="192">
        <v>1006</v>
      </c>
      <c r="E9" s="192">
        <v>1500</v>
      </c>
      <c r="F9" s="192">
        <f>IFERROR((E9/D9-1)*100,"-")</f>
        <v>49.105367793240553</v>
      </c>
      <c r="G9" s="193" t="s">
        <v>1116</v>
      </c>
      <c r="H9" s="194">
        <v>6911.9340316213165</v>
      </c>
      <c r="I9" s="195">
        <v>643950.33405599999</v>
      </c>
      <c r="J9" s="196">
        <v>5.7409999999999997</v>
      </c>
      <c r="K9" s="196">
        <v>-38.310000998560099</v>
      </c>
      <c r="L9" s="194">
        <v>-27.706952254739644</v>
      </c>
      <c r="M9" s="197">
        <v>-22.414083986741936</v>
      </c>
      <c r="N9" s="198">
        <v>-10.417359966162305</v>
      </c>
      <c r="O9" s="197">
        <v>217.85909082775004</v>
      </c>
      <c r="P9" s="197">
        <v>205.00381123368217</v>
      </c>
      <c r="Q9" s="197">
        <v>209.28724816923349</v>
      </c>
      <c r="R9" s="199">
        <v>235.12120724699091</v>
      </c>
      <c r="S9" s="197" t="s">
        <v>214</v>
      </c>
      <c r="T9" s="197" t="s">
        <v>214</v>
      </c>
      <c r="U9" s="197" t="s">
        <v>214</v>
      </c>
      <c r="V9" s="197" t="s">
        <v>214</v>
      </c>
      <c r="W9" s="200">
        <v>-23.216456695583098</v>
      </c>
      <c r="X9" s="200">
        <v>-13.099873167566292</v>
      </c>
      <c r="Y9" s="200">
        <v>-10.820309379908943</v>
      </c>
      <c r="Z9" s="201">
        <v>-4.6876711844639614</v>
      </c>
      <c r="AA9" s="202">
        <v>-17.659098132631058</v>
      </c>
      <c r="AB9" s="202">
        <v>-9.8811371233737706</v>
      </c>
      <c r="AC9" s="202">
        <v>-7.7602527101416854</v>
      </c>
      <c r="AD9" s="203">
        <v>-3.3043933184688781</v>
      </c>
      <c r="AE9" s="204" t="s">
        <v>214</v>
      </c>
      <c r="AF9" s="204" t="s">
        <v>214</v>
      </c>
      <c r="AG9" s="204" t="s">
        <v>214</v>
      </c>
      <c r="AH9" s="204" t="s">
        <v>214</v>
      </c>
      <c r="AI9" s="206">
        <v>-29.678934230326298</v>
      </c>
      <c r="AJ9" s="200">
        <v>-41.036631872980578</v>
      </c>
      <c r="AK9" s="200">
        <v>-50.727033978838584</v>
      </c>
      <c r="AL9" s="201">
        <v>-109.14473568094088</v>
      </c>
      <c r="AM9" s="206">
        <v>5.2189697280016984</v>
      </c>
      <c r="AN9" s="200">
        <v>5.5462383511687152</v>
      </c>
      <c r="AO9" s="200">
        <v>5.4327246879399027</v>
      </c>
      <c r="AP9" s="201">
        <v>4.8358036831854152</v>
      </c>
      <c r="AQ9" s="207" t="s">
        <v>214</v>
      </c>
      <c r="AR9" s="208" t="s">
        <v>214</v>
      </c>
      <c r="AS9" s="208" t="s">
        <v>214</v>
      </c>
      <c r="AT9" s="208" t="s">
        <v>214</v>
      </c>
      <c r="AU9" s="219"/>
      <c r="AV9" s="220"/>
      <c r="AW9" s="210"/>
      <c r="AX9" s="210"/>
      <c r="AY9" s="210"/>
      <c r="AZ9" s="210"/>
      <c r="BA9" s="210"/>
      <c r="BB9" s="210"/>
      <c r="BC9" s="209"/>
      <c r="BD9" s="209"/>
      <c r="BE9" s="209"/>
      <c r="BF9" s="209"/>
      <c r="BG9" s="209"/>
      <c r="BH9" s="211"/>
    </row>
    <row r="10" spans="1:60" x14ac:dyDescent="0.15">
      <c r="A10" s="147"/>
      <c r="B10" s="148"/>
      <c r="C10" s="149"/>
      <c r="D10" s="86"/>
      <c r="E10" s="86"/>
      <c r="F10" s="86"/>
      <c r="G10" s="150"/>
      <c r="H10" s="86"/>
      <c r="I10" s="151"/>
      <c r="J10" s="152"/>
      <c r="K10" s="152"/>
      <c r="L10" s="152"/>
      <c r="M10" s="152"/>
      <c r="N10" s="152"/>
      <c r="O10" s="152"/>
      <c r="P10" s="152"/>
      <c r="Q10" s="152"/>
      <c r="R10" s="153"/>
      <c r="S10" s="152"/>
      <c r="T10" s="152"/>
      <c r="U10" s="152"/>
      <c r="V10" s="152"/>
      <c r="W10" s="152"/>
      <c r="X10" s="152"/>
      <c r="Y10" s="152"/>
      <c r="Z10" s="152"/>
      <c r="AA10" s="154"/>
      <c r="AB10" s="154"/>
      <c r="AC10" s="154"/>
      <c r="AD10" s="154"/>
      <c r="AE10" s="155"/>
      <c r="AF10" s="155"/>
      <c r="AG10" s="155"/>
      <c r="AH10" s="155"/>
      <c r="AI10" s="152"/>
      <c r="AJ10" s="152"/>
      <c r="AK10" s="152"/>
      <c r="AL10" s="152"/>
      <c r="AM10" s="156"/>
      <c r="AN10" s="156"/>
      <c r="AO10" s="156"/>
      <c r="AP10" s="156"/>
      <c r="AQ10" s="152"/>
      <c r="AR10" s="152"/>
      <c r="AS10" s="152"/>
      <c r="AT10" s="152"/>
      <c r="AU10" s="157"/>
      <c r="AV10" s="157"/>
    </row>
    <row r="11" spans="1:60" x14ac:dyDescent="0.15">
      <c r="A11" s="147"/>
      <c r="B11" s="148"/>
      <c r="C11" s="45" t="s">
        <v>525</v>
      </c>
      <c r="D11" s="143"/>
      <c r="E11" s="143"/>
      <c r="F11" s="143"/>
      <c r="H11" s="93"/>
      <c r="J11" s="157"/>
      <c r="K11" s="157"/>
      <c r="L11" s="157"/>
      <c r="M11" s="157"/>
      <c r="N11" s="157"/>
      <c r="O11" s="157"/>
      <c r="P11" s="157"/>
      <c r="Q11" s="157"/>
      <c r="R11" s="231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231"/>
      <c r="AF11" s="231"/>
      <c r="AG11" s="231"/>
      <c r="AH11" s="231"/>
      <c r="AI11" s="157"/>
      <c r="AJ11" s="157"/>
      <c r="AK11" s="157"/>
      <c r="AL11" s="157"/>
      <c r="AM11" s="232"/>
      <c r="AN11" s="232"/>
      <c r="AO11" s="232"/>
      <c r="AP11" s="232"/>
      <c r="AQ11" s="157"/>
      <c r="AR11" s="157"/>
      <c r="AS11" s="157"/>
      <c r="AT11" s="157"/>
      <c r="AU11" s="157"/>
      <c r="AV11" s="157"/>
    </row>
    <row r="12" spans="1:60" x14ac:dyDescent="0.15">
      <c r="A12" s="147"/>
      <c r="B12" s="148"/>
      <c r="C12" s="143" t="s">
        <v>36</v>
      </c>
      <c r="D12" s="76"/>
      <c r="E12" s="76"/>
      <c r="F12" s="76"/>
      <c r="G12" s="93"/>
      <c r="H12" s="76"/>
      <c r="J12" s="157"/>
      <c r="K12" s="157"/>
      <c r="L12" s="157"/>
      <c r="M12" s="157"/>
      <c r="N12" s="157"/>
      <c r="O12" s="157"/>
      <c r="P12" s="157"/>
      <c r="Q12" s="157"/>
      <c r="R12" s="231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231"/>
      <c r="AF12" s="231"/>
      <c r="AG12" s="231"/>
      <c r="AH12" s="231"/>
      <c r="AI12" s="157"/>
      <c r="AJ12" s="157"/>
      <c r="AK12" s="157"/>
      <c r="AL12" s="157"/>
      <c r="AM12" s="232"/>
      <c r="AN12" s="232"/>
      <c r="AO12" s="232"/>
      <c r="AP12" s="232"/>
      <c r="AQ12" s="157"/>
      <c r="AR12" s="157"/>
      <c r="AS12" s="157"/>
      <c r="AT12" s="157"/>
      <c r="AU12" s="157"/>
      <c r="AV12" s="157"/>
    </row>
    <row r="13" spans="1:60" x14ac:dyDescent="0.15">
      <c r="A13" s="147"/>
      <c r="B13" s="148"/>
      <c r="D13" s="76"/>
      <c r="E13" s="76"/>
      <c r="F13" s="76"/>
      <c r="G13" s="93"/>
      <c r="H13" s="76"/>
      <c r="J13" s="157"/>
      <c r="K13" s="157"/>
      <c r="L13" s="157"/>
      <c r="M13" s="157"/>
      <c r="N13" s="157"/>
      <c r="O13" s="157"/>
      <c r="P13" s="157"/>
      <c r="Q13" s="157"/>
      <c r="R13" s="231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231"/>
      <c r="AF13" s="231"/>
      <c r="AG13" s="231"/>
      <c r="AH13" s="231"/>
      <c r="AI13" s="157"/>
      <c r="AJ13" s="157"/>
      <c r="AK13" s="157"/>
      <c r="AL13" s="157"/>
      <c r="AM13" s="232"/>
      <c r="AN13" s="232"/>
      <c r="AO13" s="232"/>
      <c r="AP13" s="232"/>
      <c r="AQ13" s="157"/>
      <c r="AR13" s="157"/>
      <c r="AS13" s="157"/>
      <c r="AT13" s="157"/>
      <c r="AU13" s="157"/>
      <c r="AV13" s="157"/>
    </row>
    <row r="31" spans="1:70" s="144" customFormat="1" x14ac:dyDescent="0.15">
      <c r="A31" s="141"/>
      <c r="B31" s="142"/>
      <c r="C31" s="143"/>
      <c r="G31" s="143"/>
      <c r="R31" s="145"/>
      <c r="AE31" s="145"/>
      <c r="AF31" s="145"/>
      <c r="AG31" s="145"/>
      <c r="AH31" s="145"/>
      <c r="AM31" s="233"/>
      <c r="AW31" s="141"/>
      <c r="AX31" s="141"/>
      <c r="AY31" s="141"/>
      <c r="AZ31" s="146"/>
      <c r="BA31" s="146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</row>
    <row r="32" spans="1:70" s="144" customFormat="1" x14ac:dyDescent="0.15">
      <c r="A32" s="141"/>
      <c r="B32" s="142"/>
      <c r="C32" s="143"/>
      <c r="G32" s="143"/>
      <c r="R32" s="145"/>
      <c r="AE32" s="145"/>
      <c r="AF32" s="145"/>
      <c r="AG32" s="145"/>
      <c r="AH32" s="145"/>
      <c r="AM32" s="233"/>
      <c r="AW32" s="141"/>
      <c r="AX32" s="141"/>
      <c r="AY32" s="141"/>
      <c r="AZ32" s="146"/>
      <c r="BA32" s="146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</row>
  </sheetData>
  <mergeCells count="15">
    <mergeCell ref="AW7:AY7"/>
    <mergeCell ref="J3:L3"/>
    <mergeCell ref="AB3:AF3"/>
    <mergeCell ref="J4:L4"/>
    <mergeCell ref="AB4:AF4"/>
    <mergeCell ref="L6:N6"/>
    <mergeCell ref="O6:R6"/>
    <mergeCell ref="T6:V6"/>
    <mergeCell ref="X6:Z6"/>
    <mergeCell ref="AB6:AD6"/>
    <mergeCell ref="AF6:AH6"/>
    <mergeCell ref="AJ6:AL6"/>
    <mergeCell ref="AM6:AP6"/>
    <mergeCell ref="AR6:AT6"/>
    <mergeCell ref="AU6:AV6"/>
  </mergeCells>
  <pageMargins left="0" right="0" top="0.59" bottom="0.2" header="1.04" footer="0.5"/>
  <pageSetup paperSize="9" scale="6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DBE2-8C57-4F6C-BCBC-53F9A7CC0E5D}">
  <sheetPr codeName="Sheet2">
    <pageSetUpPr autoPageBreaks="0" fitToPage="1"/>
  </sheetPr>
  <dimension ref="A1:AE341"/>
  <sheetViews>
    <sheetView showGridLines="0" tabSelected="1" zoomScale="112" zoomScaleNormal="112" zoomScaleSheetLayoutView="115" workbookViewId="0">
      <pane xSplit="10" ySplit="5" topLeftCell="K6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C6" sqref="C6"/>
    </sheetView>
  </sheetViews>
  <sheetFormatPr defaultColWidth="6.5703125" defaultRowHeight="10.5" outlineLevelRow="1" outlineLevelCol="1" x14ac:dyDescent="0.15"/>
  <cols>
    <col min="1" max="1" width="4.5703125" style="304" hidden="1" customWidth="1" outlineLevel="1"/>
    <col min="2" max="2" width="21.85546875" style="310" hidden="1" customWidth="1" outlineLevel="1"/>
    <col min="3" max="3" width="24" style="310" customWidth="1" collapsed="1"/>
    <col min="4" max="4" width="11.42578125" style="310" customWidth="1"/>
    <col min="5" max="5" width="7.5703125" style="310" bestFit="1" customWidth="1"/>
    <col min="6" max="6" width="7.140625" style="307" bestFit="1" customWidth="1"/>
    <col min="7" max="7" width="6.85546875" style="538" customWidth="1"/>
    <col min="8" max="8" width="9.42578125" style="308" customWidth="1"/>
    <col min="9" max="9" width="7.5703125" style="309" customWidth="1"/>
    <col min="10" max="10" width="7.7109375" style="309" bestFit="1" customWidth="1"/>
    <col min="11" max="11" width="7.140625" style="310" bestFit="1" customWidth="1"/>
    <col min="12" max="13" width="7.140625" style="309" bestFit="1" customWidth="1"/>
    <col min="14" max="14" width="7" style="309" bestFit="1" customWidth="1"/>
    <col min="15" max="15" width="6.42578125" style="309" customWidth="1"/>
    <col min="16" max="16" width="7" style="309" bestFit="1" customWidth="1"/>
    <col min="17" max="19" width="7.140625" style="309" bestFit="1" customWidth="1"/>
    <col min="20" max="20" width="7.140625" style="310" bestFit="1" customWidth="1"/>
    <col min="21" max="21" width="7.140625" style="309" bestFit="1" customWidth="1"/>
    <col min="22" max="22" width="9.28515625" style="309" customWidth="1"/>
    <col min="23" max="23" width="7.140625" style="310" bestFit="1" customWidth="1"/>
    <col min="24" max="25" width="7.140625" style="309" bestFit="1" customWidth="1"/>
    <col min="26" max="26" width="7.140625" style="310" bestFit="1" customWidth="1"/>
    <col min="27" max="28" width="7.140625" style="309" bestFit="1" customWidth="1"/>
    <col min="29" max="29" width="6.5703125" style="310"/>
    <col min="30" max="30" width="6.5703125" style="310" hidden="1" customWidth="1" outlineLevel="1"/>
    <col min="31" max="31" width="6.5703125" style="310" collapsed="1"/>
    <col min="32" max="16384" width="6.5703125" style="310"/>
  </cols>
  <sheetData>
    <row r="1" spans="1:30" s="303" customFormat="1" hidden="1" outlineLevel="1" x14ac:dyDescent="0.15">
      <c r="A1" s="302"/>
      <c r="C1" s="303">
        <v>2</v>
      </c>
      <c r="D1" s="392">
        <v>4</v>
      </c>
      <c r="E1" s="303">
        <v>4</v>
      </c>
      <c r="F1" s="303">
        <v>6</v>
      </c>
      <c r="G1" s="537">
        <v>7</v>
      </c>
      <c r="H1" s="303">
        <v>9</v>
      </c>
      <c r="I1" s="303">
        <v>8</v>
      </c>
      <c r="J1" s="303">
        <v>9</v>
      </c>
      <c r="K1" s="303">
        <v>15</v>
      </c>
      <c r="L1" s="303">
        <v>16</v>
      </c>
      <c r="M1" s="303">
        <v>17</v>
      </c>
      <c r="N1" s="303">
        <v>18</v>
      </c>
      <c r="O1" s="303">
        <v>19</v>
      </c>
      <c r="P1" s="303">
        <v>20</v>
      </c>
      <c r="Q1" s="303">
        <v>21</v>
      </c>
      <c r="R1" s="303">
        <v>22</v>
      </c>
      <c r="S1" s="303">
        <v>23</v>
      </c>
      <c r="T1" s="303">
        <v>24</v>
      </c>
      <c r="U1" s="303">
        <v>25</v>
      </c>
      <c r="V1" s="303">
        <v>26</v>
      </c>
      <c r="W1" s="303">
        <v>27</v>
      </c>
      <c r="X1" s="303">
        <v>28</v>
      </c>
      <c r="Y1" s="303">
        <v>29</v>
      </c>
      <c r="Z1" s="303">
        <v>30</v>
      </c>
      <c r="AA1" s="303">
        <v>31</v>
      </c>
      <c r="AB1" s="303">
        <v>32</v>
      </c>
    </row>
    <row r="2" spans="1:30" collapsed="1" x14ac:dyDescent="0.15">
      <c r="B2" s="305"/>
      <c r="C2" s="84" t="s">
        <v>525</v>
      </c>
      <c r="D2" s="393"/>
      <c r="E2" s="306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</row>
    <row r="3" spans="1:30" ht="30.6" customHeight="1" x14ac:dyDescent="0.25">
      <c r="B3" s="311"/>
      <c r="C3" s="391" t="s">
        <v>134</v>
      </c>
      <c r="D3" s="312"/>
      <c r="E3" s="312"/>
      <c r="G3" s="539"/>
    </row>
    <row r="4" spans="1:30" s="319" customFormat="1" ht="13.7" customHeight="1" x14ac:dyDescent="0.25">
      <c r="A4" s="313"/>
      <c r="B4" s="314"/>
      <c r="C4" s="314"/>
      <c r="D4" s="394"/>
      <c r="E4" s="315" t="s">
        <v>164</v>
      </c>
      <c r="F4" s="315" t="s">
        <v>165</v>
      </c>
      <c r="G4" s="540" t="s">
        <v>166</v>
      </c>
      <c r="H4" s="316" t="s">
        <v>248</v>
      </c>
      <c r="I4" s="317" t="s">
        <v>167</v>
      </c>
      <c r="J4" s="318" t="s">
        <v>95</v>
      </c>
      <c r="K4" s="488" t="s">
        <v>168</v>
      </c>
      <c r="L4" s="483"/>
      <c r="M4" s="489"/>
      <c r="N4" s="488" t="s">
        <v>169</v>
      </c>
      <c r="O4" s="483"/>
      <c r="P4" s="489"/>
      <c r="Q4" s="488" t="s">
        <v>170</v>
      </c>
      <c r="R4" s="483"/>
      <c r="S4" s="489"/>
      <c r="T4" s="488" t="s">
        <v>171</v>
      </c>
      <c r="U4" s="483"/>
      <c r="V4" s="489"/>
      <c r="W4" s="488" t="s">
        <v>172</v>
      </c>
      <c r="X4" s="483"/>
      <c r="Y4" s="489"/>
      <c r="Z4" s="483" t="s">
        <v>173</v>
      </c>
      <c r="AA4" s="483"/>
      <c r="AB4" s="484"/>
    </row>
    <row r="5" spans="1:30" s="329" customFormat="1" ht="13.7" customHeight="1" x14ac:dyDescent="0.25">
      <c r="A5" s="320"/>
      <c r="B5" s="321" t="s">
        <v>108</v>
      </c>
      <c r="C5" s="321" t="s">
        <v>174</v>
      </c>
      <c r="D5" s="395" t="s">
        <v>372</v>
      </c>
      <c r="E5" s="322" t="s">
        <v>137</v>
      </c>
      <c r="F5" s="322" t="s">
        <v>136</v>
      </c>
      <c r="G5" s="541"/>
      <c r="H5" s="323"/>
      <c r="I5" s="324" t="s">
        <v>136</v>
      </c>
      <c r="J5" s="325" t="s">
        <v>110</v>
      </c>
      <c r="K5" s="326" t="s">
        <v>311</v>
      </c>
      <c r="L5" s="326" t="s">
        <v>485</v>
      </c>
      <c r="M5" s="326" t="s">
        <v>458</v>
      </c>
      <c r="N5" s="327" t="str">
        <f>$K$5</f>
        <v>FY26E</v>
      </c>
      <c r="O5" s="325" t="str">
        <f>$L$5</f>
        <v>FY276E</v>
      </c>
      <c r="P5" s="326" t="str">
        <f>$M$5</f>
        <v>FY28E</v>
      </c>
      <c r="Q5" s="327" t="str">
        <f>$K$5</f>
        <v>FY26E</v>
      </c>
      <c r="R5" s="325" t="str">
        <f>$L$5</f>
        <v>FY276E</v>
      </c>
      <c r="S5" s="326" t="str">
        <f>$M$5</f>
        <v>FY28E</v>
      </c>
      <c r="T5" s="327" t="str">
        <f>$K$5</f>
        <v>FY26E</v>
      </c>
      <c r="U5" s="325" t="str">
        <f>$L$5</f>
        <v>FY276E</v>
      </c>
      <c r="V5" s="326" t="str">
        <f>$M$5</f>
        <v>FY28E</v>
      </c>
      <c r="W5" s="327" t="str">
        <f>$K$5</f>
        <v>FY26E</v>
      </c>
      <c r="X5" s="325" t="str">
        <f>$L$5</f>
        <v>FY276E</v>
      </c>
      <c r="Y5" s="326" t="str">
        <f>$M$5</f>
        <v>FY28E</v>
      </c>
      <c r="Z5" s="327" t="str">
        <f>$K$5</f>
        <v>FY26E</v>
      </c>
      <c r="AA5" s="325" t="str">
        <f>$L$5</f>
        <v>FY276E</v>
      </c>
      <c r="AB5" s="328" t="str">
        <f>$M$5</f>
        <v>FY28E</v>
      </c>
    </row>
    <row r="6" spans="1:30" s="329" customFormat="1" ht="13.7" customHeight="1" x14ac:dyDescent="0.25">
      <c r="A6" s="320"/>
      <c r="B6" s="330" t="s">
        <v>317</v>
      </c>
      <c r="C6" s="331" t="s">
        <v>317</v>
      </c>
      <c r="D6" s="332"/>
      <c r="E6" s="332">
        <f>SUM(E7:E7)</f>
        <v>17402.014400933826</v>
      </c>
      <c r="F6" s="333"/>
      <c r="G6" s="542"/>
      <c r="H6" s="334"/>
      <c r="I6" s="333"/>
      <c r="J6" s="335"/>
      <c r="K6" s="336">
        <v>67.905984346131206</v>
      </c>
      <c r="L6" s="337">
        <v>202.03914015067301</v>
      </c>
      <c r="M6" s="338">
        <v>251.48905642951496</v>
      </c>
      <c r="N6" s="336">
        <v>61.754498375648915</v>
      </c>
      <c r="O6" s="337">
        <v>20.755879266129568</v>
      </c>
      <c r="P6" s="338">
        <v>16.674681831236324</v>
      </c>
      <c r="Q6" s="339">
        <v>13.50037918235263</v>
      </c>
      <c r="R6" s="340">
        <v>8.1798845830547826</v>
      </c>
      <c r="S6" s="341">
        <v>5.487803350302948</v>
      </c>
      <c r="T6" s="336">
        <v>6.921524518602526</v>
      </c>
      <c r="U6" s="337">
        <v>3.3930610899740059</v>
      </c>
      <c r="V6" s="338">
        <v>1.7231740736463632</v>
      </c>
      <c r="W6" s="336">
        <v>24.5437369731867</v>
      </c>
      <c r="X6" s="337">
        <v>49.081456359282001</v>
      </c>
      <c r="Y6" s="338">
        <v>39.3933669817186</v>
      </c>
      <c r="Z6" s="340">
        <v>0</v>
      </c>
      <c r="AA6" s="340">
        <v>0</v>
      </c>
      <c r="AB6" s="340">
        <v>0</v>
      </c>
    </row>
    <row r="7" spans="1:30" s="353" customFormat="1" ht="13.7" customHeight="1" x14ac:dyDescent="0.25">
      <c r="A7" s="342">
        <f>RANK(E7,$E$7:$E$7,0)</f>
        <v>1</v>
      </c>
      <c r="B7" s="343" t="s">
        <v>272</v>
      </c>
      <c r="C7" s="344" t="s">
        <v>526</v>
      </c>
      <c r="D7" s="396" t="s">
        <v>1100</v>
      </c>
      <c r="E7" s="345">
        <v>17402.014400933826</v>
      </c>
      <c r="F7" s="345">
        <v>4193.5</v>
      </c>
      <c r="G7" s="543">
        <v>0</v>
      </c>
      <c r="H7" s="346" t="s">
        <v>1116</v>
      </c>
      <c r="I7" s="345">
        <v>6000</v>
      </c>
      <c r="J7" s="347">
        <v>43.078573983545951</v>
      </c>
      <c r="K7" s="348">
        <v>67.905984346131206</v>
      </c>
      <c r="L7" s="349">
        <v>202.03914015067301</v>
      </c>
      <c r="M7" s="347">
        <v>251.48905642951499</v>
      </c>
      <c r="N7" s="348">
        <v>61.754498375648915</v>
      </c>
      <c r="O7" s="349">
        <v>20.755879266129568</v>
      </c>
      <c r="P7" s="347">
        <v>16.674681831236324</v>
      </c>
      <c r="Q7" s="350">
        <v>13.50037918235263</v>
      </c>
      <c r="R7" s="351">
        <v>8.1798845830547826</v>
      </c>
      <c r="S7" s="352">
        <v>5.487803350302948</v>
      </c>
      <c r="T7" s="348">
        <v>6.921524518602526</v>
      </c>
      <c r="U7" s="349">
        <v>3.3930610899740059</v>
      </c>
      <c r="V7" s="347">
        <v>1.7231740736463632</v>
      </c>
      <c r="W7" s="348">
        <v>24.5437369731867</v>
      </c>
      <c r="X7" s="349">
        <v>49.081456359282001</v>
      </c>
      <c r="Y7" s="347">
        <v>39.3933669817186</v>
      </c>
      <c r="Z7" s="351" t="s">
        <v>50</v>
      </c>
      <c r="AA7" s="351" t="s">
        <v>50</v>
      </c>
      <c r="AB7" s="351" t="s">
        <v>50</v>
      </c>
      <c r="AD7" s="353">
        <f>$F7/L7</f>
        <v>20.755879266129568</v>
      </c>
    </row>
    <row r="8" spans="1:30" s="329" customFormat="1" ht="13.7" customHeight="1" x14ac:dyDescent="0.25">
      <c r="A8" s="320"/>
      <c r="B8" s="330" t="s">
        <v>318</v>
      </c>
      <c r="C8" s="331" t="s">
        <v>318</v>
      </c>
      <c r="D8" s="332" t="s">
        <v>789</v>
      </c>
      <c r="E8" s="332">
        <f>SUM(E9:E19)</f>
        <v>210060.18264093896</v>
      </c>
      <c r="F8" s="333"/>
      <c r="G8" s="542"/>
      <c r="H8" s="334"/>
      <c r="I8" s="333"/>
      <c r="J8" s="336">
        <v>25.165316196309735</v>
      </c>
      <c r="K8" s="336">
        <v>213.54362511288588</v>
      </c>
      <c r="L8" s="337">
        <v>242.3796617162993</v>
      </c>
      <c r="M8" s="338">
        <v>265.48899474175312</v>
      </c>
      <c r="N8" s="336">
        <v>24.440511995521142</v>
      </c>
      <c r="O8" s="337">
        <v>21.91640491106423</v>
      </c>
      <c r="P8" s="338">
        <v>23.17648036583644</v>
      </c>
      <c r="Q8" s="339">
        <v>6.1780018306641562</v>
      </c>
      <c r="R8" s="340">
        <v>5.2820557853905159</v>
      </c>
      <c r="S8" s="341">
        <v>4.5369789060038368</v>
      </c>
      <c r="T8" s="336">
        <v>17.042549146927303</v>
      </c>
      <c r="U8" s="337">
        <v>14.323553569996877</v>
      </c>
      <c r="V8" s="338">
        <v>13.618059975640572</v>
      </c>
      <c r="W8" s="336">
        <v>23.753782282592105</v>
      </c>
      <c r="X8" s="337">
        <v>23.751168878107141</v>
      </c>
      <c r="Y8" s="338">
        <v>23.334162688965637</v>
      </c>
      <c r="Z8" s="340">
        <v>1.364063151041744</v>
      </c>
      <c r="AA8" s="340">
        <v>1.5243216517581946</v>
      </c>
      <c r="AB8" s="340">
        <v>1.6346658310204991</v>
      </c>
    </row>
    <row r="9" spans="1:30" s="353" customFormat="1" ht="13.7" customHeight="1" x14ac:dyDescent="0.25">
      <c r="A9" s="342">
        <f>RANK(E9,$E$9:$E$19,0)</f>
        <v>11</v>
      </c>
      <c r="B9" s="343" t="s">
        <v>470</v>
      </c>
      <c r="C9" s="355" t="s">
        <v>527</v>
      </c>
      <c r="D9" s="397" t="s">
        <v>1101</v>
      </c>
      <c r="E9" s="356">
        <v>3130.5141624279499</v>
      </c>
      <c r="F9" s="356">
        <v>762.15</v>
      </c>
      <c r="G9" s="544">
        <v>0</v>
      </c>
      <c r="H9" s="357" t="s">
        <v>1116</v>
      </c>
      <c r="I9" s="356">
        <v>720</v>
      </c>
      <c r="J9" s="358">
        <v>-5.5304074001180865</v>
      </c>
      <c r="K9" s="359">
        <v>-13.797466531579101</v>
      </c>
      <c r="L9" s="360">
        <v>-10.1225200244556</v>
      </c>
      <c r="M9" s="358">
        <v>3.0244281308362702</v>
      </c>
      <c r="N9" s="359" t="s">
        <v>50</v>
      </c>
      <c r="O9" s="360" t="s">
        <v>50</v>
      </c>
      <c r="P9" s="358">
        <v>251.99805286471184</v>
      </c>
      <c r="Q9" s="361">
        <v>11.224156172618635</v>
      </c>
      <c r="R9" s="362">
        <v>13.190519636611061</v>
      </c>
      <c r="S9" s="363">
        <v>12.534421198270715</v>
      </c>
      <c r="T9" s="359" t="s">
        <v>50</v>
      </c>
      <c r="U9" s="360" t="s">
        <v>50</v>
      </c>
      <c r="V9" s="358">
        <v>75.550945728535169</v>
      </c>
      <c r="W9" s="359">
        <v>-34.009462097181498</v>
      </c>
      <c r="X9" s="360">
        <v>-16.108044844478901</v>
      </c>
      <c r="Y9" s="358">
        <v>5.1008742259239801</v>
      </c>
      <c r="Z9" s="362" t="s">
        <v>50</v>
      </c>
      <c r="AA9" s="362" t="s">
        <v>50</v>
      </c>
      <c r="AB9" s="362" t="s">
        <v>50</v>
      </c>
    </row>
    <row r="10" spans="1:30" s="353" customFormat="1" ht="13.7" customHeight="1" x14ac:dyDescent="0.25">
      <c r="A10" s="342">
        <f>RANK(E10,$E$9:$E$19,0)</f>
        <v>10</v>
      </c>
      <c r="B10" s="343" t="s">
        <v>150</v>
      </c>
      <c r="C10" s="344" t="s">
        <v>528</v>
      </c>
      <c r="D10" s="396" t="s">
        <v>1101</v>
      </c>
      <c r="E10" s="345">
        <v>9358.8254140383178</v>
      </c>
      <c r="F10" s="345">
        <v>148.44</v>
      </c>
      <c r="G10" s="543">
        <v>0</v>
      </c>
      <c r="H10" s="346" t="s">
        <v>1117</v>
      </c>
      <c r="I10" s="345">
        <v>215</v>
      </c>
      <c r="J10" s="347">
        <v>44.839665858259224</v>
      </c>
      <c r="K10" s="348">
        <v>6.68921340743535</v>
      </c>
      <c r="L10" s="349">
        <v>7.8716861188131704</v>
      </c>
      <c r="M10" s="347">
        <v>9.0586814745312498</v>
      </c>
      <c r="N10" s="348">
        <v>22.190949960574216</v>
      </c>
      <c r="O10" s="349">
        <v>18.857459222774573</v>
      </c>
      <c r="P10" s="347">
        <v>16.386490729069504</v>
      </c>
      <c r="Q10" s="350">
        <v>6.4393100590612198</v>
      </c>
      <c r="R10" s="351">
        <v>5.3639094533510638</v>
      </c>
      <c r="S10" s="352">
        <v>4.4333571759022341</v>
      </c>
      <c r="T10" s="348">
        <v>14.257182421405689</v>
      </c>
      <c r="U10" s="349">
        <v>12.007188954210143</v>
      </c>
      <c r="V10" s="347">
        <v>10.243734877033829</v>
      </c>
      <c r="W10" s="348">
        <v>31.356835703440002</v>
      </c>
      <c r="X10" s="349">
        <v>31.036097651882201</v>
      </c>
      <c r="Y10" s="347">
        <v>29.624652968051301</v>
      </c>
      <c r="Z10" s="351">
        <v>2.1894368094853141</v>
      </c>
      <c r="AA10" s="351">
        <v>2.1894368094853141</v>
      </c>
      <c r="AB10" s="351">
        <v>2.1894368094853141</v>
      </c>
    </row>
    <row r="11" spans="1:30" s="364" customFormat="1" ht="13.7" customHeight="1" x14ac:dyDescent="0.25">
      <c r="A11" s="342">
        <f t="shared" ref="A11:A19" si="0">RANK(E11,$E$9:$E$19,0)</f>
        <v>3</v>
      </c>
      <c r="B11" s="354" t="s">
        <v>31</v>
      </c>
      <c r="C11" s="355" t="s">
        <v>529</v>
      </c>
      <c r="D11" s="397" t="s">
        <v>1101</v>
      </c>
      <c r="E11" s="356">
        <v>26252.143153904362</v>
      </c>
      <c r="F11" s="356">
        <v>8758.5</v>
      </c>
      <c r="G11" s="544">
        <v>0</v>
      </c>
      <c r="H11" s="357" t="s">
        <v>1118</v>
      </c>
      <c r="I11" s="356">
        <v>9250</v>
      </c>
      <c r="J11" s="358">
        <v>5.6116914996860112</v>
      </c>
      <c r="K11" s="359">
        <v>346.17062083063001</v>
      </c>
      <c r="L11" s="360">
        <v>387.83835437453001</v>
      </c>
      <c r="M11" s="358">
        <v>423.45208259945503</v>
      </c>
      <c r="N11" s="359">
        <v>25.30110723718882</v>
      </c>
      <c r="O11" s="360">
        <v>22.582861909376916</v>
      </c>
      <c r="P11" s="358">
        <v>20.683568129442168</v>
      </c>
      <c r="Q11" s="361">
        <v>7.1689269441759196</v>
      </c>
      <c r="R11" s="362">
        <v>6.740944529371836</v>
      </c>
      <c r="S11" s="363">
        <v>6.328446033902523</v>
      </c>
      <c r="T11" s="359">
        <v>19.14707953825085</v>
      </c>
      <c r="U11" s="360">
        <v>16.896027585180132</v>
      </c>
      <c r="V11" s="358">
        <v>15.308634785766642</v>
      </c>
      <c r="W11" s="359">
        <v>29.1606914335356</v>
      </c>
      <c r="X11" s="360">
        <v>30.768250851055701</v>
      </c>
      <c r="Y11" s="358">
        <v>31.5621829091602</v>
      </c>
      <c r="Z11" s="362">
        <v>3.1619169568362615</v>
      </c>
      <c r="AA11" s="362">
        <v>3.54250937374692</v>
      </c>
      <c r="AB11" s="362">
        <v>3.8678046021529258</v>
      </c>
    </row>
    <row r="12" spans="1:30" s="353" customFormat="1" ht="13.7" customHeight="1" x14ac:dyDescent="0.25">
      <c r="A12" s="342">
        <f t="shared" si="0"/>
        <v>4</v>
      </c>
      <c r="B12" s="343" t="s">
        <v>40</v>
      </c>
      <c r="C12" s="344" t="s">
        <v>530</v>
      </c>
      <c r="D12" s="396" t="s">
        <v>1101</v>
      </c>
      <c r="E12" s="345">
        <v>19578.729131090004</v>
      </c>
      <c r="F12" s="345">
        <v>6649.5</v>
      </c>
      <c r="G12" s="543">
        <v>0</v>
      </c>
      <c r="H12" s="346" t="s">
        <v>1117</v>
      </c>
      <c r="I12" s="345">
        <v>8200</v>
      </c>
      <c r="J12" s="347">
        <v>23.317542672381375</v>
      </c>
      <c r="K12" s="348">
        <v>207.36664967087501</v>
      </c>
      <c r="L12" s="349">
        <v>240.49753724945899</v>
      </c>
      <c r="M12" s="347">
        <v>277.423187894156</v>
      </c>
      <c r="N12" s="348">
        <v>32.066390668672376</v>
      </c>
      <c r="O12" s="349">
        <v>27.648931777221176</v>
      </c>
      <c r="P12" s="347">
        <v>23.968796734240374</v>
      </c>
      <c r="Q12" s="350">
        <v>7.4694415393933671</v>
      </c>
      <c r="R12" s="351">
        <v>6.3892975589508252</v>
      </c>
      <c r="S12" s="352">
        <v>5.458696667794027</v>
      </c>
      <c r="T12" s="348">
        <v>28.326427773632258</v>
      </c>
      <c r="U12" s="349">
        <v>22.836057680101977</v>
      </c>
      <c r="V12" s="347">
        <v>19.011914298653707</v>
      </c>
      <c r="W12" s="348">
        <v>25.088402057596799</v>
      </c>
      <c r="X12" s="349">
        <v>24.909738405854402</v>
      </c>
      <c r="Y12" s="347">
        <v>24.5629772236903</v>
      </c>
      <c r="Z12" s="351">
        <v>1.2030979772915256</v>
      </c>
      <c r="AA12" s="351">
        <v>1.3534852244529665</v>
      </c>
      <c r="AB12" s="351">
        <v>1.5038724716144072</v>
      </c>
    </row>
    <row r="13" spans="1:30" s="364" customFormat="1" ht="13.7" customHeight="1" x14ac:dyDescent="0.25">
      <c r="A13" s="342">
        <f t="shared" si="0"/>
        <v>9</v>
      </c>
      <c r="B13" s="354" t="s">
        <v>33</v>
      </c>
      <c r="C13" s="355" t="s">
        <v>531</v>
      </c>
      <c r="D13" s="397" t="s">
        <v>1101</v>
      </c>
      <c r="E13" s="356">
        <v>10763.161245483818</v>
      </c>
      <c r="F13" s="356">
        <v>5011.5</v>
      </c>
      <c r="G13" s="544">
        <v>0</v>
      </c>
      <c r="H13" s="357" t="s">
        <v>1118</v>
      </c>
      <c r="I13" s="356">
        <v>5800</v>
      </c>
      <c r="J13" s="358">
        <v>15.733812231866718</v>
      </c>
      <c r="K13" s="359">
        <v>269.14367408266099</v>
      </c>
      <c r="L13" s="360">
        <v>287.10229835576001</v>
      </c>
      <c r="M13" s="358">
        <v>304.70584444546802</v>
      </c>
      <c r="N13" s="359">
        <v>18.620166411419497</v>
      </c>
      <c r="O13" s="360">
        <v>17.455450648430716</v>
      </c>
      <c r="P13" s="358">
        <v>16.447009768127003</v>
      </c>
      <c r="Q13" s="361">
        <v>4.6808089141937268</v>
      </c>
      <c r="R13" s="362">
        <v>4.3322883144737272</v>
      </c>
      <c r="S13" s="363">
        <v>4.0150114236855901</v>
      </c>
      <c r="T13" s="359">
        <v>12.218005289420427</v>
      </c>
      <c r="U13" s="360">
        <v>11.06689535482848</v>
      </c>
      <c r="V13" s="358">
        <v>10.158335061056897</v>
      </c>
      <c r="W13" s="359">
        <v>26.117892137787599</v>
      </c>
      <c r="X13" s="360">
        <v>25.778826144356</v>
      </c>
      <c r="Y13" s="358">
        <v>25.339682750955699</v>
      </c>
      <c r="Z13" s="362">
        <v>3.7390032297288838</v>
      </c>
      <c r="AA13" s="362">
        <v>4.0102086969775916</v>
      </c>
      <c r="AB13" s="362">
        <v>4.2560928087763541</v>
      </c>
    </row>
    <row r="14" spans="1:30" s="364" customFormat="1" ht="13.7" customHeight="1" x14ac:dyDescent="0.25">
      <c r="A14" s="342">
        <f>RANK(E14,$E$9:$E$19,0)</f>
        <v>7</v>
      </c>
      <c r="B14" s="354" t="s">
        <v>437</v>
      </c>
      <c r="C14" s="355" t="s">
        <v>532</v>
      </c>
      <c r="D14" s="397" t="s">
        <v>1101</v>
      </c>
      <c r="E14" s="356">
        <v>14926.894141040089</v>
      </c>
      <c r="F14" s="356">
        <v>1711.5</v>
      </c>
      <c r="G14" s="544">
        <v>0</v>
      </c>
      <c r="H14" s="357" t="s">
        <v>1116</v>
      </c>
      <c r="I14" s="356">
        <v>2550</v>
      </c>
      <c r="J14" s="358">
        <v>48.992112182296225</v>
      </c>
      <c r="K14" s="359">
        <v>71.979966427258901</v>
      </c>
      <c r="L14" s="360">
        <v>80.889684385926799</v>
      </c>
      <c r="M14" s="358">
        <v>101.517352645687</v>
      </c>
      <c r="N14" s="359">
        <v>23.777449267493029</v>
      </c>
      <c r="O14" s="360">
        <v>21.158445764658801</v>
      </c>
      <c r="P14" s="358">
        <v>16.859186684796924</v>
      </c>
      <c r="Q14" s="361">
        <v>6.8201469735458327</v>
      </c>
      <c r="R14" s="362">
        <v>5.5645787776530637</v>
      </c>
      <c r="S14" s="363">
        <v>4.5202130328352697</v>
      </c>
      <c r="T14" s="359">
        <v>14.262854683697618</v>
      </c>
      <c r="U14" s="360">
        <v>12.161783276461234</v>
      </c>
      <c r="V14" s="358">
        <v>9.6066345191561666</v>
      </c>
      <c r="W14" s="359">
        <v>31.884152079753299</v>
      </c>
      <c r="X14" s="360">
        <v>28.9658226965864</v>
      </c>
      <c r="Y14" s="358">
        <v>29.588138100655101</v>
      </c>
      <c r="Z14" s="362" t="s">
        <v>50</v>
      </c>
      <c r="AA14" s="362" t="s">
        <v>50</v>
      </c>
      <c r="AB14" s="362" t="s">
        <v>50</v>
      </c>
    </row>
    <row r="15" spans="1:30" s="353" customFormat="1" ht="13.7" customHeight="1" x14ac:dyDescent="0.25">
      <c r="A15" s="342">
        <f t="shared" si="0"/>
        <v>2</v>
      </c>
      <c r="B15" s="343" t="s">
        <v>34</v>
      </c>
      <c r="C15" s="344" t="s">
        <v>533</v>
      </c>
      <c r="D15" s="396" t="s">
        <v>1101</v>
      </c>
      <c r="E15" s="345">
        <v>38807.104552349054</v>
      </c>
      <c r="F15" s="345">
        <v>3011.7</v>
      </c>
      <c r="G15" s="543">
        <v>0</v>
      </c>
      <c r="H15" s="346" t="s">
        <v>1116</v>
      </c>
      <c r="I15" s="345">
        <v>4500</v>
      </c>
      <c r="J15" s="347">
        <v>49.417272636716802</v>
      </c>
      <c r="K15" s="348">
        <v>134.995271236436</v>
      </c>
      <c r="L15" s="349">
        <v>146.73317699617101</v>
      </c>
      <c r="M15" s="347">
        <v>158.173543841943</v>
      </c>
      <c r="N15" s="348">
        <v>22.309670349305723</v>
      </c>
      <c r="O15" s="349">
        <v>20.525010509917536</v>
      </c>
      <c r="P15" s="347">
        <v>19.04047874788391</v>
      </c>
      <c r="Q15" s="350">
        <v>4.7600242845759073</v>
      </c>
      <c r="R15" s="351">
        <v>4.0547595767631002</v>
      </c>
      <c r="S15" s="352">
        <v>3.4963383021931196</v>
      </c>
      <c r="T15" s="348">
        <v>16.171113550686616</v>
      </c>
      <c r="U15" s="349">
        <v>14.572262133703717</v>
      </c>
      <c r="V15" s="347">
        <v>13.305907903782787</v>
      </c>
      <c r="W15" s="348">
        <v>23.191731294929301</v>
      </c>
      <c r="X15" s="349">
        <v>21.335813981207899</v>
      </c>
      <c r="Y15" s="347">
        <v>19.720621063636798</v>
      </c>
      <c r="Z15" s="351">
        <v>1.1205902915001162</v>
      </c>
      <c r="AA15" s="351">
        <v>1.2180261728938075</v>
      </c>
      <c r="AB15" s="351">
        <v>1.3129921957859616</v>
      </c>
    </row>
    <row r="16" spans="1:30" s="364" customFormat="1" ht="13.7" customHeight="1" x14ac:dyDescent="0.25">
      <c r="A16" s="342">
        <f t="shared" si="0"/>
        <v>1</v>
      </c>
      <c r="B16" s="354" t="s">
        <v>161</v>
      </c>
      <c r="C16" s="355" t="s">
        <v>534</v>
      </c>
      <c r="D16" s="397" t="s">
        <v>1101</v>
      </c>
      <c r="E16" s="356">
        <v>42625.652468137174</v>
      </c>
      <c r="F16" s="356">
        <v>12631</v>
      </c>
      <c r="G16" s="544">
        <v>0</v>
      </c>
      <c r="H16" s="357" t="s">
        <v>1118</v>
      </c>
      <c r="I16" s="356">
        <v>13800</v>
      </c>
      <c r="J16" s="358">
        <v>9.2550075211780491</v>
      </c>
      <c r="K16" s="359">
        <v>492.46198305213198</v>
      </c>
      <c r="L16" s="360">
        <v>554.25075441463196</v>
      </c>
      <c r="M16" s="358">
        <v>592.43979916454805</v>
      </c>
      <c r="N16" s="359">
        <v>25.648680374710029</v>
      </c>
      <c r="O16" s="360">
        <v>22.789323964637887</v>
      </c>
      <c r="P16" s="358">
        <v>21.320309705411578</v>
      </c>
      <c r="Q16" s="361">
        <v>3.8562942006483376</v>
      </c>
      <c r="R16" s="362">
        <v>3.5008559159434491</v>
      </c>
      <c r="S16" s="363">
        <v>3.186879109643324</v>
      </c>
      <c r="T16" s="359">
        <v>15.219545842685205</v>
      </c>
      <c r="U16" s="360">
        <v>12.728237580949097</v>
      </c>
      <c r="V16" s="358">
        <v>11.527908526567396</v>
      </c>
      <c r="W16" s="359">
        <v>15.7167746089464</v>
      </c>
      <c r="X16" s="360">
        <v>16.103984064124099</v>
      </c>
      <c r="Y16" s="358">
        <v>15.6493842882471</v>
      </c>
      <c r="Z16" s="362">
        <v>1.4997140350204101</v>
      </c>
      <c r="AA16" s="362">
        <v>1.7552078360054866</v>
      </c>
      <c r="AB16" s="362">
        <v>1.8761453540164594</v>
      </c>
    </row>
    <row r="17" spans="1:28" s="353" customFormat="1" ht="13.7" customHeight="1" x14ac:dyDescent="0.25">
      <c r="A17" s="342">
        <f>RANK(E17,$E$9:$E$19,0)</f>
        <v>8</v>
      </c>
      <c r="B17" s="343" t="s">
        <v>483</v>
      </c>
      <c r="C17" s="344" t="s">
        <v>535</v>
      </c>
      <c r="D17" s="396" t="s">
        <v>1101</v>
      </c>
      <c r="E17" s="345">
        <v>11988.033219104813</v>
      </c>
      <c r="F17" s="345">
        <v>303.3</v>
      </c>
      <c r="G17" s="543">
        <v>0</v>
      </c>
      <c r="H17" s="346" t="s">
        <v>1119</v>
      </c>
      <c r="I17" s="345">
        <v>330</v>
      </c>
      <c r="J17" s="347">
        <v>8.8031651829871382</v>
      </c>
      <c r="K17" s="348">
        <v>-8.4351544552698297</v>
      </c>
      <c r="L17" s="349">
        <v>31.268114694529601</v>
      </c>
      <c r="M17" s="347">
        <v>44.664300947912203</v>
      </c>
      <c r="N17" s="348" t="s">
        <v>50</v>
      </c>
      <c r="O17" s="349">
        <v>9.6999772120275214</v>
      </c>
      <c r="P17" s="347">
        <v>6.7906581668816539</v>
      </c>
      <c r="Q17" s="350">
        <v>0.9877526605086806</v>
      </c>
      <c r="R17" s="351">
        <v>0.89646523745647011</v>
      </c>
      <c r="S17" s="352">
        <v>0.79192028875506737</v>
      </c>
      <c r="T17" s="348">
        <v>7.6409914319488541</v>
      </c>
      <c r="U17" s="349">
        <v>3.9361170537179024</v>
      </c>
      <c r="V17" s="347">
        <v>3.0116210165298956</v>
      </c>
      <c r="W17" s="348">
        <v>-2.70984380000364</v>
      </c>
      <c r="X17" s="349">
        <v>9.6896885599906</v>
      </c>
      <c r="Y17" s="347">
        <v>12.384013849725999</v>
      </c>
      <c r="Z17" s="351" t="s">
        <v>50</v>
      </c>
      <c r="AA17" s="351" t="s">
        <v>50</v>
      </c>
      <c r="AB17" s="351" t="s">
        <v>50</v>
      </c>
    </row>
    <row r="18" spans="1:28" s="364" customFormat="1" ht="13.7" customHeight="1" x14ac:dyDescent="0.25">
      <c r="A18" s="342">
        <f t="shared" si="0"/>
        <v>6</v>
      </c>
      <c r="B18" s="354" t="s">
        <v>489</v>
      </c>
      <c r="C18" s="355" t="s">
        <v>536</v>
      </c>
      <c r="D18" s="397" t="s">
        <v>1101</v>
      </c>
      <c r="E18" s="356">
        <v>15339.588964324585</v>
      </c>
      <c r="F18" s="356">
        <v>388.1</v>
      </c>
      <c r="G18" s="544">
        <v>0</v>
      </c>
      <c r="H18" s="357" t="s">
        <v>1116</v>
      </c>
      <c r="I18" s="356">
        <v>540</v>
      </c>
      <c r="J18" s="358">
        <v>39.139397062612716</v>
      </c>
      <c r="K18" s="359">
        <v>16.466111080284701</v>
      </c>
      <c r="L18" s="360">
        <v>19.463992736980298</v>
      </c>
      <c r="M18" s="358">
        <v>22.586733933301101</v>
      </c>
      <c r="N18" s="359">
        <v>23.569621151449788</v>
      </c>
      <c r="O18" s="360">
        <v>19.939382697293947</v>
      </c>
      <c r="P18" s="358">
        <v>17.182652487343411</v>
      </c>
      <c r="Q18" s="361">
        <v>8.6095381341105828</v>
      </c>
      <c r="R18" s="362">
        <v>6.0131476323314077</v>
      </c>
      <c r="S18" s="363">
        <v>4.454333352950572</v>
      </c>
      <c r="T18" s="359">
        <v>13.49384543056898</v>
      </c>
      <c r="U18" s="360">
        <v>11.142098755971974</v>
      </c>
      <c r="V18" s="358">
        <v>9.2349619551661757</v>
      </c>
      <c r="W18" s="359">
        <v>44.690393138729299</v>
      </c>
      <c r="X18" s="360">
        <v>35.511814221402503</v>
      </c>
      <c r="Y18" s="358">
        <v>29.783942890799398</v>
      </c>
      <c r="Z18" s="362" t="s">
        <v>50</v>
      </c>
      <c r="AA18" s="362" t="s">
        <v>50</v>
      </c>
      <c r="AB18" s="362" t="s">
        <v>50</v>
      </c>
    </row>
    <row r="19" spans="1:28" s="353" customFormat="1" ht="13.7" customHeight="1" x14ac:dyDescent="0.25">
      <c r="A19" s="342">
        <f t="shared" si="0"/>
        <v>5</v>
      </c>
      <c r="B19" s="343" t="s">
        <v>35</v>
      </c>
      <c r="C19" s="344" t="s">
        <v>537</v>
      </c>
      <c r="D19" s="396" t="s">
        <v>1101</v>
      </c>
      <c r="E19" s="345">
        <v>17289.536189038801</v>
      </c>
      <c r="F19" s="345">
        <v>3391.4</v>
      </c>
      <c r="G19" s="543">
        <v>0</v>
      </c>
      <c r="H19" s="346" t="s">
        <v>1117</v>
      </c>
      <c r="I19" s="345">
        <v>4100</v>
      </c>
      <c r="J19" s="347">
        <v>20.89402606593147</v>
      </c>
      <c r="K19" s="348">
        <v>77.323138696239198</v>
      </c>
      <c r="L19" s="349">
        <v>97.836523568957205</v>
      </c>
      <c r="M19" s="347">
        <v>119.03537697447</v>
      </c>
      <c r="N19" s="348">
        <v>43.860092298153816</v>
      </c>
      <c r="O19" s="349">
        <v>34.663946308452701</v>
      </c>
      <c r="P19" s="347">
        <v>28.490689794911706</v>
      </c>
      <c r="Q19" s="350">
        <v>12.881597607228196</v>
      </c>
      <c r="R19" s="351">
        <v>10.2224387516753</v>
      </c>
      <c r="S19" s="352">
        <v>8.0548760151346492</v>
      </c>
      <c r="T19" s="348">
        <v>27.183553092212804</v>
      </c>
      <c r="U19" s="349">
        <v>21.918835033071893</v>
      </c>
      <c r="V19" s="347">
        <v>18.269467056685734</v>
      </c>
      <c r="W19" s="348">
        <v>32.734677865871497</v>
      </c>
      <c r="X19" s="349">
        <v>32.884283127537898</v>
      </c>
      <c r="Y19" s="347">
        <v>31.6248167260215</v>
      </c>
      <c r="Z19" s="351">
        <v>0.68399308866166764</v>
      </c>
      <c r="AA19" s="351">
        <v>0.86545252906431569</v>
      </c>
      <c r="AB19" s="351">
        <v>0.87747963211704594</v>
      </c>
    </row>
    <row r="20" spans="1:28" s="329" customFormat="1" ht="13.7" customHeight="1" x14ac:dyDescent="0.25">
      <c r="A20" s="320"/>
      <c r="B20" s="330" t="s">
        <v>319</v>
      </c>
      <c r="C20" s="331" t="s">
        <v>319</v>
      </c>
      <c r="D20" s="332" t="s">
        <v>789</v>
      </c>
      <c r="E20" s="332">
        <f>SUM(E21:E35)</f>
        <v>60298.259710572747</v>
      </c>
      <c r="F20" s="333"/>
      <c r="G20" s="542"/>
      <c r="H20" s="334"/>
      <c r="I20" s="333"/>
      <c r="J20" s="336">
        <v>20.030289396624418</v>
      </c>
      <c r="K20" s="336">
        <v>595.257623568795</v>
      </c>
      <c r="L20" s="337">
        <v>705.56836214406576</v>
      </c>
      <c r="M20" s="338">
        <v>816.17463746698115</v>
      </c>
      <c r="N20" s="336">
        <v>35.031691306255084</v>
      </c>
      <c r="O20" s="337">
        <v>27.769670862802588</v>
      </c>
      <c r="P20" s="338">
        <v>23.842873363093027</v>
      </c>
      <c r="Q20" s="339">
        <v>4.946359128241947</v>
      </c>
      <c r="R20" s="340">
        <v>4.2827676031791722</v>
      </c>
      <c r="S20" s="341">
        <v>3.7062490579462639</v>
      </c>
      <c r="T20" s="336">
        <v>18.789921470481104</v>
      </c>
      <c r="U20" s="337">
        <v>15.700716342314182</v>
      </c>
      <c r="V20" s="338">
        <v>13.661982986606974</v>
      </c>
      <c r="W20" s="336">
        <v>14.423555724430186</v>
      </c>
      <c r="X20" s="337">
        <v>15.7607640649553</v>
      </c>
      <c r="Y20" s="338">
        <v>15.969147019301452</v>
      </c>
      <c r="Z20" s="340">
        <v>0.60109744003501842</v>
      </c>
      <c r="AA20" s="340">
        <v>0.67062857210611382</v>
      </c>
      <c r="AB20" s="340">
        <v>0.74038275636604289</v>
      </c>
    </row>
    <row r="21" spans="1:28" s="353" customFormat="1" ht="13.7" customHeight="1" x14ac:dyDescent="0.25">
      <c r="A21" s="342">
        <f>RANK(E21,$E$21:$E$35,0)</f>
        <v>8</v>
      </c>
      <c r="B21" s="343" t="s">
        <v>218</v>
      </c>
      <c r="C21" s="344" t="s">
        <v>538</v>
      </c>
      <c r="D21" s="396" t="s">
        <v>1101</v>
      </c>
      <c r="E21" s="345">
        <v>2783.3800681516659</v>
      </c>
      <c r="F21" s="345">
        <v>409.45</v>
      </c>
      <c r="G21" s="543">
        <v>0</v>
      </c>
      <c r="H21" s="346" t="s">
        <v>1116</v>
      </c>
      <c r="I21" s="345">
        <v>590</v>
      </c>
      <c r="J21" s="347">
        <v>44.095738185370628</v>
      </c>
      <c r="K21" s="348">
        <v>27.6317813015064</v>
      </c>
      <c r="L21" s="349">
        <v>32.973977802194398</v>
      </c>
      <c r="M21" s="347">
        <v>36.449746619598798</v>
      </c>
      <c r="N21" s="348">
        <v>14.818081959040333</v>
      </c>
      <c r="O21" s="349">
        <v>12.417367490699025</v>
      </c>
      <c r="P21" s="347">
        <v>11.233274246681356</v>
      </c>
      <c r="Q21" s="350">
        <v>1.6805480273292173</v>
      </c>
      <c r="R21" s="351">
        <v>1.5319327927938922</v>
      </c>
      <c r="S21" s="352">
        <v>1.3955152673429365</v>
      </c>
      <c r="T21" s="348">
        <v>6.6097081292543489</v>
      </c>
      <c r="U21" s="349">
        <v>6.1600497383885537</v>
      </c>
      <c r="V21" s="347">
        <v>5.6777861381978108</v>
      </c>
      <c r="W21" s="348">
        <v>11.606702162662099</v>
      </c>
      <c r="X21" s="349">
        <v>12.907750415434499</v>
      </c>
      <c r="Y21" s="347">
        <v>13.0019574512588</v>
      </c>
      <c r="Z21" s="351">
        <v>1.9111314358496396</v>
      </c>
      <c r="AA21" s="351">
        <v>2.2806204513259711</v>
      </c>
      <c r="AB21" s="351">
        <v>2.5210193955057028</v>
      </c>
    </row>
    <row r="22" spans="1:28" s="364" customFormat="1" ht="13.7" customHeight="1" x14ac:dyDescent="0.25">
      <c r="A22" s="342">
        <f t="shared" ref="A22:A35" si="1">RANK(E22,$E$21:$E$35,0)</f>
        <v>6</v>
      </c>
      <c r="B22" s="354" t="s">
        <v>152</v>
      </c>
      <c r="C22" s="355" t="s">
        <v>539</v>
      </c>
      <c r="D22" s="397" t="s">
        <v>1101</v>
      </c>
      <c r="E22" s="356">
        <v>4289.4358951108243</v>
      </c>
      <c r="F22" s="356">
        <v>2067.1999999999998</v>
      </c>
      <c r="G22" s="544">
        <v>0</v>
      </c>
      <c r="H22" s="357" t="s">
        <v>1118</v>
      </c>
      <c r="I22" s="356">
        <v>2300</v>
      </c>
      <c r="J22" s="358">
        <v>11.26160990712075</v>
      </c>
      <c r="K22" s="359">
        <v>76.803345548829498</v>
      </c>
      <c r="L22" s="360">
        <v>95.007740103908503</v>
      </c>
      <c r="M22" s="358">
        <v>104.606995703566</v>
      </c>
      <c r="N22" s="359">
        <v>26.915494178384844</v>
      </c>
      <c r="O22" s="360">
        <v>21.758227253265208</v>
      </c>
      <c r="P22" s="358">
        <v>19.761584644472588</v>
      </c>
      <c r="Q22" s="361">
        <v>3.5018358095118129</v>
      </c>
      <c r="R22" s="362">
        <v>3.1070451021893373</v>
      </c>
      <c r="S22" s="363">
        <v>2.7638814367259683</v>
      </c>
      <c r="T22" s="359">
        <v>17.083454101073237</v>
      </c>
      <c r="U22" s="360">
        <v>13.204129947835376</v>
      </c>
      <c r="V22" s="358">
        <v>11.679875162676797</v>
      </c>
      <c r="W22" s="359">
        <v>13.6217928977638</v>
      </c>
      <c r="X22" s="360">
        <v>15.132890796225301</v>
      </c>
      <c r="Y22" s="358">
        <v>14.8036411547419</v>
      </c>
      <c r="Z22" s="362">
        <v>0.87074303405572751</v>
      </c>
      <c r="AA22" s="362">
        <v>0.96749226006191957</v>
      </c>
      <c r="AB22" s="362">
        <v>1.0642414860681115</v>
      </c>
    </row>
    <row r="23" spans="1:28" s="353" customFormat="1" ht="13.7" customHeight="1" x14ac:dyDescent="0.25">
      <c r="A23" s="342">
        <f t="shared" si="1"/>
        <v>2</v>
      </c>
      <c r="B23" s="343" t="s">
        <v>30</v>
      </c>
      <c r="C23" s="344" t="s">
        <v>540</v>
      </c>
      <c r="D23" s="396" t="s">
        <v>1101</v>
      </c>
      <c r="E23" s="345">
        <v>8429.2211337218905</v>
      </c>
      <c r="F23" s="345">
        <v>1642.6</v>
      </c>
      <c r="G23" s="543">
        <v>0</v>
      </c>
      <c r="H23" s="346" t="s">
        <v>1118</v>
      </c>
      <c r="I23" s="345">
        <v>1600</v>
      </c>
      <c r="J23" s="347">
        <v>-2.5934494094727811</v>
      </c>
      <c r="K23" s="348">
        <v>29.2594603924992</v>
      </c>
      <c r="L23" s="349">
        <v>40.994004954180198</v>
      </c>
      <c r="M23" s="347">
        <v>49.662713322496998</v>
      </c>
      <c r="N23" s="348">
        <v>56.139107760889814</v>
      </c>
      <c r="O23" s="349">
        <v>40.069273588564137</v>
      </c>
      <c r="P23" s="347">
        <v>33.075115919127782</v>
      </c>
      <c r="Q23" s="350">
        <v>7.6825857775200967</v>
      </c>
      <c r="R23" s="351">
        <v>6.7099062994675212</v>
      </c>
      <c r="S23" s="352">
        <v>5.7947201601388549</v>
      </c>
      <c r="T23" s="348">
        <v>27.525495331536565</v>
      </c>
      <c r="U23" s="349">
        <v>21.385406501756307</v>
      </c>
      <c r="V23" s="347">
        <v>18.171918499406399</v>
      </c>
      <c r="W23" s="348">
        <v>14.3655131356117</v>
      </c>
      <c r="X23" s="349">
        <v>17.877484115148299</v>
      </c>
      <c r="Y23" s="347">
        <v>18.802120039489399</v>
      </c>
      <c r="Z23" s="351">
        <v>0.54791184707171559</v>
      </c>
      <c r="AA23" s="351">
        <v>0.60879094119079513</v>
      </c>
      <c r="AB23" s="351">
        <v>0.66967003530987468</v>
      </c>
    </row>
    <row r="24" spans="1:28" s="353" customFormat="1" ht="13.7" customHeight="1" x14ac:dyDescent="0.25">
      <c r="A24" s="342">
        <f>RANK(E24,$E$21:$E$35,0)</f>
        <v>13</v>
      </c>
      <c r="B24" s="343" t="s">
        <v>382</v>
      </c>
      <c r="C24" s="344" t="s">
        <v>541</v>
      </c>
      <c r="D24" s="396" t="s">
        <v>1101</v>
      </c>
      <c r="E24" s="345">
        <v>1458.512765695272</v>
      </c>
      <c r="F24" s="345">
        <v>3368.3</v>
      </c>
      <c r="G24" s="543">
        <v>0</v>
      </c>
      <c r="H24" s="346" t="s">
        <v>1117</v>
      </c>
      <c r="I24" s="345">
        <v>4250</v>
      </c>
      <c r="J24" s="347">
        <v>26.176409464715135</v>
      </c>
      <c r="K24" s="348">
        <v>174.00342235188</v>
      </c>
      <c r="L24" s="349">
        <v>200.30730253474201</v>
      </c>
      <c r="M24" s="347">
        <v>237.32037238572099</v>
      </c>
      <c r="N24" s="348">
        <v>19.357665237114848</v>
      </c>
      <c r="O24" s="349">
        <v>16.815662521419011</v>
      </c>
      <c r="P24" s="347">
        <v>14.193050373802055</v>
      </c>
      <c r="Q24" s="350">
        <v>2.7519158205350096</v>
      </c>
      <c r="R24" s="351">
        <v>2.415779839917743</v>
      </c>
      <c r="S24" s="352">
        <v>2.1096555716597347</v>
      </c>
      <c r="T24" s="348">
        <v>8.3635439033281411</v>
      </c>
      <c r="U24" s="349">
        <v>7.6518156742258743</v>
      </c>
      <c r="V24" s="347">
        <v>6.6606757072390437</v>
      </c>
      <c r="W24" s="348">
        <v>15.104700418387001</v>
      </c>
      <c r="X24" s="349">
        <v>15.3007099179926</v>
      </c>
      <c r="Y24" s="347">
        <v>15.8694834314086</v>
      </c>
      <c r="Z24" s="351">
        <v>0.89065700798622438</v>
      </c>
      <c r="AA24" s="351">
        <v>0.89065700798622438</v>
      </c>
      <c r="AB24" s="351">
        <v>1.0390998426505953</v>
      </c>
    </row>
    <row r="25" spans="1:28" s="353" customFormat="1" ht="13.7" customHeight="1" x14ac:dyDescent="0.25">
      <c r="A25" s="342">
        <f>RANK(E25,$E$21:$E$35,0)</f>
        <v>14</v>
      </c>
      <c r="B25" s="343" t="s">
        <v>430</v>
      </c>
      <c r="C25" s="344" t="s">
        <v>542</v>
      </c>
      <c r="D25" s="396" t="s">
        <v>1101</v>
      </c>
      <c r="E25" s="345">
        <v>1203.5657736644662</v>
      </c>
      <c r="F25" s="345">
        <v>388.95</v>
      </c>
      <c r="G25" s="543">
        <v>0</v>
      </c>
      <c r="H25" s="346" t="s">
        <v>1117</v>
      </c>
      <c r="I25" s="345">
        <v>610</v>
      </c>
      <c r="J25" s="347">
        <v>56.832497750353525</v>
      </c>
      <c r="K25" s="348">
        <v>33.390352972773798</v>
      </c>
      <c r="L25" s="349">
        <v>38.781219623364002</v>
      </c>
      <c r="M25" s="347">
        <v>43.148875658523203</v>
      </c>
      <c r="N25" s="348">
        <v>11.648574075187119</v>
      </c>
      <c r="O25" s="349">
        <v>10.029339040324418</v>
      </c>
      <c r="P25" s="347">
        <v>9.0141398602855745</v>
      </c>
      <c r="Q25" s="350">
        <v>2.006019020211157</v>
      </c>
      <c r="R25" s="351">
        <v>1.7083734583219414</v>
      </c>
      <c r="S25" s="352">
        <v>1.4659569136137998</v>
      </c>
      <c r="T25" s="348">
        <v>7.4667136358841066</v>
      </c>
      <c r="U25" s="349">
        <v>6.5544857174352815</v>
      </c>
      <c r="V25" s="347">
        <v>5.978363360119161</v>
      </c>
      <c r="W25" s="348">
        <v>18.440647253110701</v>
      </c>
      <c r="X25" s="349">
        <v>18.398726077119498</v>
      </c>
      <c r="Y25" s="347">
        <v>17.504818035492299</v>
      </c>
      <c r="Z25" s="351">
        <v>1.0996968246409156</v>
      </c>
      <c r="AA25" s="351">
        <v>1.285512276642242</v>
      </c>
      <c r="AB25" s="351">
        <v>1.4140635043064662</v>
      </c>
    </row>
    <row r="26" spans="1:28" s="364" customFormat="1" ht="13.7" customHeight="1" x14ac:dyDescent="0.25">
      <c r="A26" s="342">
        <f t="shared" si="1"/>
        <v>12</v>
      </c>
      <c r="B26" s="354" t="s">
        <v>258</v>
      </c>
      <c r="C26" s="355" t="s">
        <v>543</v>
      </c>
      <c r="D26" s="397" t="s">
        <v>1101</v>
      </c>
      <c r="E26" s="356">
        <v>1738.3733482208984</v>
      </c>
      <c r="F26" s="356">
        <v>6789</v>
      </c>
      <c r="G26" s="544">
        <v>0</v>
      </c>
      <c r="H26" s="357" t="s">
        <v>1120</v>
      </c>
      <c r="I26" s="356">
        <v>9700</v>
      </c>
      <c r="J26" s="358">
        <v>42.878185299749603</v>
      </c>
      <c r="K26" s="359">
        <v>165.755577842234</v>
      </c>
      <c r="L26" s="360">
        <v>240.31107217670299</v>
      </c>
      <c r="M26" s="358">
        <v>329.38773369497397</v>
      </c>
      <c r="N26" s="359">
        <v>40.957897697184968</v>
      </c>
      <c r="O26" s="360">
        <v>28.25088306795945</v>
      </c>
      <c r="P26" s="358">
        <v>20.610967882267534</v>
      </c>
      <c r="Q26" s="361">
        <v>5.0215166809627316</v>
      </c>
      <c r="R26" s="362">
        <v>4.2851920899875893</v>
      </c>
      <c r="S26" s="363">
        <v>3.5662491823727529</v>
      </c>
      <c r="T26" s="359">
        <v>15.685402914374297</v>
      </c>
      <c r="U26" s="360">
        <v>12.315906390944514</v>
      </c>
      <c r="V26" s="358">
        <v>10.030909601523808</v>
      </c>
      <c r="W26" s="359">
        <v>13.003006501880099</v>
      </c>
      <c r="X26" s="360">
        <v>16.368430862900901</v>
      </c>
      <c r="Y26" s="358">
        <v>18.887053139221798</v>
      </c>
      <c r="Z26" s="362">
        <v>7.3648549123582263E-2</v>
      </c>
      <c r="AA26" s="362">
        <v>0.11783767859773163</v>
      </c>
      <c r="AB26" s="362">
        <v>0.14729709824716453</v>
      </c>
    </row>
    <row r="27" spans="1:28" s="364" customFormat="1" ht="13.7" customHeight="1" x14ac:dyDescent="0.25">
      <c r="A27" s="342">
        <f t="shared" si="1"/>
        <v>7</v>
      </c>
      <c r="B27" s="354" t="s">
        <v>183</v>
      </c>
      <c r="C27" s="355" t="s">
        <v>544</v>
      </c>
      <c r="D27" s="397" t="s">
        <v>1101</v>
      </c>
      <c r="E27" s="356">
        <v>3374.4589199806792</v>
      </c>
      <c r="F27" s="356">
        <v>2235</v>
      </c>
      <c r="G27" s="544">
        <v>0</v>
      </c>
      <c r="H27" s="357" t="s">
        <v>1118</v>
      </c>
      <c r="I27" s="356">
        <v>2550</v>
      </c>
      <c r="J27" s="358">
        <v>14.093959731543615</v>
      </c>
      <c r="K27" s="359">
        <v>68.536344007516902</v>
      </c>
      <c r="L27" s="360">
        <v>87.306321300461605</v>
      </c>
      <c r="M27" s="358">
        <v>102.01680052171901</v>
      </c>
      <c r="N27" s="359">
        <v>32.610435125557188</v>
      </c>
      <c r="O27" s="360">
        <v>25.599520936271347</v>
      </c>
      <c r="P27" s="358">
        <v>21.908156191628226</v>
      </c>
      <c r="Q27" s="361">
        <v>4.814665713741042</v>
      </c>
      <c r="R27" s="362">
        <v>4.1591690635796006</v>
      </c>
      <c r="S27" s="363">
        <v>3.5911877763133351</v>
      </c>
      <c r="T27" s="359">
        <v>16.000543279493229</v>
      </c>
      <c r="U27" s="360">
        <v>12.911481833594339</v>
      </c>
      <c r="V27" s="358">
        <v>11.019473163056659</v>
      </c>
      <c r="W27" s="359">
        <v>15.743329306512299</v>
      </c>
      <c r="X27" s="360">
        <v>17.4338297886768</v>
      </c>
      <c r="Y27" s="358">
        <v>17.593293859738498</v>
      </c>
      <c r="Z27" s="362">
        <v>0.48297629453261304</v>
      </c>
      <c r="AA27" s="362">
        <v>0.63293300947058617</v>
      </c>
      <c r="AB27" s="362">
        <v>0.76183395306202684</v>
      </c>
    </row>
    <row r="28" spans="1:28" s="353" customFormat="1" ht="13.7" customHeight="1" x14ac:dyDescent="0.25">
      <c r="A28" s="342">
        <f t="shared" si="1"/>
        <v>9</v>
      </c>
      <c r="B28" s="343" t="s">
        <v>32</v>
      </c>
      <c r="C28" s="344" t="s">
        <v>545</v>
      </c>
      <c r="D28" s="396" t="s">
        <v>1101</v>
      </c>
      <c r="E28" s="345">
        <v>2730.2366768636289</v>
      </c>
      <c r="F28" s="345">
        <v>299.25</v>
      </c>
      <c r="G28" s="543">
        <v>0</v>
      </c>
      <c r="H28" s="346" t="s">
        <v>1118</v>
      </c>
      <c r="I28" s="345">
        <v>320</v>
      </c>
      <c r="J28" s="347">
        <v>6.9340016708437702</v>
      </c>
      <c r="K28" s="348">
        <v>13.1474577316049</v>
      </c>
      <c r="L28" s="349">
        <v>15.3315104690775</v>
      </c>
      <c r="M28" s="347">
        <v>16.760758395652001</v>
      </c>
      <c r="N28" s="348">
        <v>22.761054350502999</v>
      </c>
      <c r="O28" s="349">
        <v>19.518624769787991</v>
      </c>
      <c r="P28" s="347">
        <v>17.854204024421119</v>
      </c>
      <c r="Q28" s="350">
        <v>1.6619705692613642</v>
      </c>
      <c r="R28" s="351">
        <v>1.5554435672278779</v>
      </c>
      <c r="S28" s="352">
        <v>1.451615656829268</v>
      </c>
      <c r="T28" s="348">
        <v>12.735537519629222</v>
      </c>
      <c r="U28" s="349">
        <v>11.338630725043904</v>
      </c>
      <c r="V28" s="347">
        <v>10.085694716472416</v>
      </c>
      <c r="W28" s="348">
        <v>7.5135366335362104</v>
      </c>
      <c r="X28" s="349">
        <v>8.2328727501858392</v>
      </c>
      <c r="Y28" s="347">
        <v>8.4111121504097106</v>
      </c>
      <c r="Z28" s="351">
        <v>1.0025062656641603</v>
      </c>
      <c r="AA28" s="351">
        <v>1.0025062656641603</v>
      </c>
      <c r="AB28" s="351">
        <v>1.0025062656641603</v>
      </c>
    </row>
    <row r="29" spans="1:28" s="364" customFormat="1" ht="13.7" customHeight="1" x14ac:dyDescent="0.25">
      <c r="A29" s="342">
        <f t="shared" si="1"/>
        <v>11</v>
      </c>
      <c r="B29" s="354" t="s">
        <v>302</v>
      </c>
      <c r="C29" s="355" t="s">
        <v>546</v>
      </c>
      <c r="D29" s="397" t="s">
        <v>1101</v>
      </c>
      <c r="E29" s="356">
        <v>1857.2122594289699</v>
      </c>
      <c r="F29" s="356">
        <v>456.1</v>
      </c>
      <c r="G29" s="544">
        <v>0</v>
      </c>
      <c r="H29" s="357" t="s">
        <v>1116</v>
      </c>
      <c r="I29" s="356">
        <v>620</v>
      </c>
      <c r="J29" s="358">
        <v>35.935101951326452</v>
      </c>
      <c r="K29" s="359">
        <v>26.4898990690841</v>
      </c>
      <c r="L29" s="360">
        <v>29.7869269206962</v>
      </c>
      <c r="M29" s="358">
        <v>32.665555228677697</v>
      </c>
      <c r="N29" s="359">
        <v>17.217883647292052</v>
      </c>
      <c r="O29" s="360">
        <v>15.312086446994236</v>
      </c>
      <c r="P29" s="358">
        <v>13.962719960124277</v>
      </c>
      <c r="Q29" s="361">
        <v>2.1153626225337456</v>
      </c>
      <c r="R29" s="362">
        <v>1.9212293630915129</v>
      </c>
      <c r="S29" s="363">
        <v>1.7470702480208518</v>
      </c>
      <c r="T29" s="359">
        <v>10.530473361661818</v>
      </c>
      <c r="U29" s="360">
        <v>9.1754600033448277</v>
      </c>
      <c r="V29" s="358">
        <v>8.0696456655795501</v>
      </c>
      <c r="W29" s="359">
        <v>12.851800042058599</v>
      </c>
      <c r="X29" s="360">
        <v>13.1505770928533</v>
      </c>
      <c r="Y29" s="358">
        <v>13.106440237488901</v>
      </c>
      <c r="Z29" s="362">
        <v>1.644376233282175</v>
      </c>
      <c r="AA29" s="362">
        <v>1.7540013155009866</v>
      </c>
      <c r="AB29" s="362">
        <v>1.9732514799386098</v>
      </c>
    </row>
    <row r="30" spans="1:28" s="353" customFormat="1" ht="13.7" customHeight="1" x14ac:dyDescent="0.25">
      <c r="A30" s="342">
        <f t="shared" si="1"/>
        <v>3</v>
      </c>
      <c r="B30" s="343" t="s">
        <v>271</v>
      </c>
      <c r="C30" s="344" t="s">
        <v>547</v>
      </c>
      <c r="D30" s="396" t="s">
        <v>1101</v>
      </c>
      <c r="E30" s="345">
        <v>6355.2657127290295</v>
      </c>
      <c r="F30" s="345">
        <v>1025.4000000000001</v>
      </c>
      <c r="G30" s="543">
        <v>0</v>
      </c>
      <c r="H30" s="346" t="s">
        <v>1119</v>
      </c>
      <c r="I30" s="345">
        <v>900</v>
      </c>
      <c r="J30" s="347">
        <v>-12.229373902867181</v>
      </c>
      <c r="K30" s="348">
        <v>21.750142098700898</v>
      </c>
      <c r="L30" s="349">
        <v>25.620178853847399</v>
      </c>
      <c r="M30" s="347">
        <v>30.188717664550801</v>
      </c>
      <c r="N30" s="348">
        <v>47.144519578161542</v>
      </c>
      <c r="O30" s="349">
        <v>40.023139801228012</v>
      </c>
      <c r="P30" s="347">
        <v>33.966331773147139</v>
      </c>
      <c r="Q30" s="350">
        <v>8.7259542168691606</v>
      </c>
      <c r="R30" s="351">
        <v>7.3965776232587039</v>
      </c>
      <c r="S30" s="352">
        <v>6.2592937114281426</v>
      </c>
      <c r="T30" s="348">
        <v>27.177096966348369</v>
      </c>
      <c r="U30" s="349">
        <v>23.285062665848319</v>
      </c>
      <c r="V30" s="347">
        <v>20.215401637153803</v>
      </c>
      <c r="W30" s="348">
        <v>20.021038611543201</v>
      </c>
      <c r="X30" s="349">
        <v>20.004575766401398</v>
      </c>
      <c r="Y30" s="347">
        <v>19.962644936182802</v>
      </c>
      <c r="Z30" s="351">
        <v>0.39009167154281249</v>
      </c>
      <c r="AA30" s="351">
        <v>0.4388531304856641</v>
      </c>
      <c r="AB30" s="351">
        <v>0.48761458942851565</v>
      </c>
    </row>
    <row r="31" spans="1:28" s="364" customFormat="1" ht="13.7" customHeight="1" x14ac:dyDescent="0.25">
      <c r="A31" s="342">
        <f t="shared" si="1"/>
        <v>1</v>
      </c>
      <c r="B31" s="354" t="s">
        <v>265</v>
      </c>
      <c r="C31" s="355" t="s">
        <v>548</v>
      </c>
      <c r="D31" s="397" t="s">
        <v>1101</v>
      </c>
      <c r="E31" s="356">
        <v>12083.05548449321</v>
      </c>
      <c r="F31" s="356">
        <v>106.81</v>
      </c>
      <c r="G31" s="544">
        <v>0</v>
      </c>
      <c r="H31" s="357" t="s">
        <v>1116</v>
      </c>
      <c r="I31" s="356">
        <v>150</v>
      </c>
      <c r="J31" s="358">
        <v>40.43628873700964</v>
      </c>
      <c r="K31" s="359">
        <v>3.7343519297679602</v>
      </c>
      <c r="L31" s="360">
        <v>5.1920472076830899</v>
      </c>
      <c r="M31" s="358">
        <v>6.1455256316673701</v>
      </c>
      <c r="N31" s="359">
        <v>28.602017701806911</v>
      </c>
      <c r="O31" s="360">
        <v>20.571846851073438</v>
      </c>
      <c r="P31" s="358">
        <v>17.380124402966796</v>
      </c>
      <c r="Q31" s="361">
        <v>2.9955209619165739</v>
      </c>
      <c r="R31" s="362">
        <v>2.6581587280923493</v>
      </c>
      <c r="S31" s="363">
        <v>2.3392051825809541</v>
      </c>
      <c r="T31" s="359">
        <v>11.056129374802214</v>
      </c>
      <c r="U31" s="360">
        <v>9.2309583956734329</v>
      </c>
      <c r="V31" s="358">
        <v>8.0074645637031292</v>
      </c>
      <c r="W31" s="359">
        <v>10.9438849776495</v>
      </c>
      <c r="X31" s="360">
        <v>13.692375066401301</v>
      </c>
      <c r="Y31" s="358">
        <v>14.3180991972875</v>
      </c>
      <c r="Z31" s="362">
        <v>0.62416128327559872</v>
      </c>
      <c r="AA31" s="362">
        <v>0.62416128327559872</v>
      </c>
      <c r="AB31" s="362">
        <v>0.62416128327559872</v>
      </c>
    </row>
    <row r="32" spans="1:28" s="353" customFormat="1" ht="13.7" customHeight="1" x14ac:dyDescent="0.25">
      <c r="A32" s="342">
        <f t="shared" si="1"/>
        <v>4</v>
      </c>
      <c r="B32" s="343" t="s">
        <v>219</v>
      </c>
      <c r="C32" s="344" t="s">
        <v>549</v>
      </c>
      <c r="D32" s="396" t="s">
        <v>1101</v>
      </c>
      <c r="E32" s="345">
        <v>5753.6420734181293</v>
      </c>
      <c r="F32" s="345">
        <v>126390</v>
      </c>
      <c r="G32" s="543">
        <v>0</v>
      </c>
      <c r="H32" s="346" t="s">
        <v>1117</v>
      </c>
      <c r="I32" s="345">
        <v>168000</v>
      </c>
      <c r="J32" s="347">
        <v>32.921908378827446</v>
      </c>
      <c r="K32" s="348">
        <v>5886.7060246461297</v>
      </c>
      <c r="L32" s="349">
        <v>6951.8056226930603</v>
      </c>
      <c r="M32" s="347">
        <v>8028.2758734625104</v>
      </c>
      <c r="N32" s="348">
        <v>21.47041137621574</v>
      </c>
      <c r="O32" s="349">
        <v>18.180888082862964</v>
      </c>
      <c r="P32" s="347">
        <v>15.743106240006341</v>
      </c>
      <c r="Q32" s="350">
        <v>2.570076367460683</v>
      </c>
      <c r="R32" s="351">
        <v>2.2667640804624307</v>
      </c>
      <c r="S32" s="352">
        <v>1.9948925141611416</v>
      </c>
      <c r="T32" s="348">
        <v>10.347804976287037</v>
      </c>
      <c r="U32" s="349">
        <v>8.7032526490035114</v>
      </c>
      <c r="V32" s="347">
        <v>7.3955991103621699</v>
      </c>
      <c r="W32" s="348">
        <v>12.6892750005462</v>
      </c>
      <c r="X32" s="349">
        <v>13.2496830938301</v>
      </c>
      <c r="Y32" s="347">
        <v>13.479908397403999</v>
      </c>
      <c r="Z32" s="351">
        <v>0.24846704396722605</v>
      </c>
      <c r="AA32" s="351">
        <v>0.29387990538767944</v>
      </c>
      <c r="AB32" s="351">
        <v>0.33972365726240683</v>
      </c>
    </row>
    <row r="33" spans="1:28" s="364" customFormat="1" ht="13.7" customHeight="1" x14ac:dyDescent="0.25">
      <c r="A33" s="342">
        <f>RANK(E33,$E$21:$E$35,0)</f>
        <v>15</v>
      </c>
      <c r="B33" s="354" t="s">
        <v>154</v>
      </c>
      <c r="C33" s="469" t="s">
        <v>550</v>
      </c>
      <c r="D33" s="470" t="s">
        <v>1101</v>
      </c>
      <c r="E33" s="471">
        <v>605.9441372602372</v>
      </c>
      <c r="F33" s="471">
        <v>411.55</v>
      </c>
      <c r="G33" s="545">
        <v>0</v>
      </c>
      <c r="H33" s="472" t="s">
        <v>1118</v>
      </c>
      <c r="I33" s="471">
        <v>430</v>
      </c>
      <c r="J33" s="473">
        <v>4.4830518770501815</v>
      </c>
      <c r="K33" s="474">
        <v>14.44</v>
      </c>
      <c r="L33" s="475">
        <v>19.93</v>
      </c>
      <c r="M33" s="473">
        <v>23.32</v>
      </c>
      <c r="N33" s="474">
        <v>28.500692520775626</v>
      </c>
      <c r="O33" s="475">
        <v>20.649774209734069</v>
      </c>
      <c r="P33" s="473">
        <v>17.64794168096055</v>
      </c>
      <c r="Q33" s="476" t="s">
        <v>50</v>
      </c>
      <c r="R33" s="477" t="s">
        <v>50</v>
      </c>
      <c r="S33" s="478" t="s">
        <v>50</v>
      </c>
      <c r="T33" s="474" t="s">
        <v>50</v>
      </c>
      <c r="U33" s="475" t="s">
        <v>50</v>
      </c>
      <c r="V33" s="473" t="s">
        <v>50</v>
      </c>
      <c r="W33" s="474" t="s">
        <v>214</v>
      </c>
      <c r="X33" s="475" t="s">
        <v>214</v>
      </c>
      <c r="Y33" s="473" t="s">
        <v>214</v>
      </c>
      <c r="Z33" s="477" t="s">
        <v>50</v>
      </c>
      <c r="AA33" s="477" t="s">
        <v>50</v>
      </c>
      <c r="AB33" s="477" t="s">
        <v>50</v>
      </c>
    </row>
    <row r="34" spans="1:28" s="364" customFormat="1" ht="13.7" customHeight="1" x14ac:dyDescent="0.25">
      <c r="A34" s="342">
        <f t="shared" si="1"/>
        <v>10</v>
      </c>
      <c r="B34" s="354" t="s">
        <v>512</v>
      </c>
      <c r="C34" s="355" t="s">
        <v>551</v>
      </c>
      <c r="D34" s="397" t="s">
        <v>1101</v>
      </c>
      <c r="E34" s="356">
        <v>2302.3185747657385</v>
      </c>
      <c r="F34" s="356">
        <v>531.45000000000005</v>
      </c>
      <c r="G34" s="544">
        <v>0</v>
      </c>
      <c r="H34" s="357" t="s">
        <v>1116</v>
      </c>
      <c r="I34" s="356">
        <v>650</v>
      </c>
      <c r="J34" s="358">
        <v>22.306896227302641</v>
      </c>
      <c r="K34" s="359">
        <v>15.398540418063</v>
      </c>
      <c r="L34" s="360">
        <v>17.708378718823301</v>
      </c>
      <c r="M34" s="358">
        <v>20.317133893997902</v>
      </c>
      <c r="N34" s="359">
        <v>34.513011335580323</v>
      </c>
      <c r="O34" s="360">
        <v>30.011217200538514</v>
      </c>
      <c r="P34" s="358">
        <v>26.157724941557888</v>
      </c>
      <c r="Q34" s="361">
        <v>10.191400349879533</v>
      </c>
      <c r="R34" s="362">
        <v>8.0141920355520249</v>
      </c>
      <c r="S34" s="363">
        <v>6.4365662186063117</v>
      </c>
      <c r="T34" s="359">
        <v>22.730715480941008</v>
      </c>
      <c r="U34" s="360">
        <v>19.6258375949851</v>
      </c>
      <c r="V34" s="358">
        <v>16.993034571617439</v>
      </c>
      <c r="W34" s="359">
        <v>33.4719310127551</v>
      </c>
      <c r="X34" s="360">
        <v>29.897520885804202</v>
      </c>
      <c r="Y34" s="358">
        <v>27.293132118027899</v>
      </c>
      <c r="Z34" s="362" t="s">
        <v>50</v>
      </c>
      <c r="AA34" s="362" t="s">
        <v>50</v>
      </c>
      <c r="AB34" s="362" t="s">
        <v>50</v>
      </c>
    </row>
    <row r="35" spans="1:28" s="353" customFormat="1" ht="13.7" customHeight="1" x14ac:dyDescent="0.25">
      <c r="A35" s="342">
        <f t="shared" si="1"/>
        <v>5</v>
      </c>
      <c r="B35" s="343" t="s">
        <v>204</v>
      </c>
      <c r="C35" s="344" t="s">
        <v>552</v>
      </c>
      <c r="D35" s="396" t="s">
        <v>1101</v>
      </c>
      <c r="E35" s="345">
        <v>5333.6368870681044</v>
      </c>
      <c r="F35" s="345">
        <v>2567.3000000000002</v>
      </c>
      <c r="G35" s="543">
        <v>0</v>
      </c>
      <c r="H35" s="346" t="s">
        <v>1117</v>
      </c>
      <c r="I35" s="345">
        <v>3000</v>
      </c>
      <c r="J35" s="347">
        <v>16.854282709461298</v>
      </c>
      <c r="K35" s="348">
        <v>45.742652829049497</v>
      </c>
      <c r="L35" s="349">
        <v>51.505826112449199</v>
      </c>
      <c r="M35" s="347">
        <v>57.173253232505502</v>
      </c>
      <c r="N35" s="348">
        <v>56.12486030477011</v>
      </c>
      <c r="O35" s="349">
        <v>49.844846569298532</v>
      </c>
      <c r="P35" s="347">
        <v>44.903864217059763</v>
      </c>
      <c r="Q35" s="350">
        <v>8.2547206096995946</v>
      </c>
      <c r="R35" s="351">
        <v>7.2361141004285532</v>
      </c>
      <c r="S35" s="352">
        <v>6.4097814734384206</v>
      </c>
      <c r="T35" s="348">
        <v>43.938371726193012</v>
      </c>
      <c r="U35" s="349">
        <v>38.598876672799733</v>
      </c>
      <c r="V35" s="347">
        <v>34.452220007689974</v>
      </c>
      <c r="W35" s="348">
        <v>15.7502068964366</v>
      </c>
      <c r="X35" s="349">
        <v>15.4718660623096</v>
      </c>
      <c r="Y35" s="347">
        <v>15.1388493066849</v>
      </c>
      <c r="Z35" s="351">
        <v>0.17817416285221632</v>
      </c>
      <c r="AA35" s="351">
        <v>0.30093381828642501</v>
      </c>
      <c r="AB35" s="351">
        <v>0.44539596644338791</v>
      </c>
    </row>
    <row r="36" spans="1:28" s="329" customFormat="1" ht="13.7" customHeight="1" x14ac:dyDescent="0.25">
      <c r="A36" s="320"/>
      <c r="B36" s="330" t="s">
        <v>320</v>
      </c>
      <c r="C36" s="331" t="s">
        <v>320</v>
      </c>
      <c r="D36" s="332" t="s">
        <v>789</v>
      </c>
      <c r="E36" s="332">
        <f>SUM(E37:E38)</f>
        <v>1051.8544211989479</v>
      </c>
      <c r="F36" s="333"/>
      <c r="G36" s="542"/>
      <c r="H36" s="334"/>
      <c r="I36" s="333"/>
      <c r="J36" s="335"/>
      <c r="K36" s="336">
        <v>39.289680733828853</v>
      </c>
      <c r="L36" s="337">
        <v>50.062718615113575</v>
      </c>
      <c r="M36" s="338">
        <v>63.107273210801566</v>
      </c>
      <c r="N36" s="336">
        <v>35.921185035257437</v>
      </c>
      <c r="O36" s="337">
        <v>28.279575610199366</v>
      </c>
      <c r="P36" s="338">
        <v>22.417510081297781</v>
      </c>
      <c r="Q36" s="339">
        <v>2.9339232171311811</v>
      </c>
      <c r="R36" s="340">
        <v>2.6374586535311555</v>
      </c>
      <c r="S36" s="341">
        <v>2.3387701084140562</v>
      </c>
      <c r="T36" s="336">
        <v>22.629562772779011</v>
      </c>
      <c r="U36" s="337">
        <v>16.242669551631511</v>
      </c>
      <c r="V36" s="338">
        <v>12.353489123932071</v>
      </c>
      <c r="W36" s="336">
        <v>7.8100478229526793</v>
      </c>
      <c r="X36" s="337">
        <v>8.816397430999201</v>
      </c>
      <c r="Y36" s="338">
        <v>9.9448795359461766</v>
      </c>
      <c r="Z36" s="340">
        <v>0</v>
      </c>
      <c r="AA36" s="340">
        <v>0</v>
      </c>
      <c r="AB36" s="340">
        <v>0</v>
      </c>
    </row>
    <row r="37" spans="1:28" s="364" customFormat="1" ht="13.7" customHeight="1" x14ac:dyDescent="0.25">
      <c r="A37" s="342">
        <f>RANK(E37,$E$37:$E$38,0)</f>
        <v>1</v>
      </c>
      <c r="B37" s="354" t="s">
        <v>321</v>
      </c>
      <c r="C37" s="355" t="s">
        <v>553</v>
      </c>
      <c r="D37" s="397" t="s">
        <v>1101</v>
      </c>
      <c r="E37" s="356">
        <v>871.37869528256306</v>
      </c>
      <c r="F37" s="356">
        <v>1695.6</v>
      </c>
      <c r="G37" s="544">
        <v>0</v>
      </c>
      <c r="H37" s="357" t="s">
        <v>1117</v>
      </c>
      <c r="I37" s="356">
        <v>2700</v>
      </c>
      <c r="J37" s="358">
        <v>59.235668789808926</v>
      </c>
      <c r="K37" s="359">
        <v>43.104675602974503</v>
      </c>
      <c r="L37" s="360">
        <v>53.8162081316095</v>
      </c>
      <c r="M37" s="358">
        <v>68.017408569148898</v>
      </c>
      <c r="N37" s="359">
        <v>39.336799924391322</v>
      </c>
      <c r="O37" s="360">
        <v>31.507236553221073</v>
      </c>
      <c r="P37" s="358">
        <v>24.928912107496615</v>
      </c>
      <c r="Q37" s="361">
        <v>3.5415831533463797</v>
      </c>
      <c r="R37" s="362">
        <v>3.1837162882970982</v>
      </c>
      <c r="S37" s="363">
        <v>2.8231648214735676</v>
      </c>
      <c r="T37" s="359">
        <v>27.316487976135445</v>
      </c>
      <c r="U37" s="360">
        <v>19.606772431378975</v>
      </c>
      <c r="V37" s="358">
        <v>14.912083830586955</v>
      </c>
      <c r="W37" s="359">
        <v>9.4276270200571002</v>
      </c>
      <c r="X37" s="360">
        <v>10.642406874357199</v>
      </c>
      <c r="Y37" s="358">
        <v>12.0046147155157</v>
      </c>
      <c r="Z37" s="362" t="s">
        <v>50</v>
      </c>
      <c r="AA37" s="362" t="s">
        <v>50</v>
      </c>
      <c r="AB37" s="362" t="s">
        <v>50</v>
      </c>
    </row>
    <row r="38" spans="1:28" s="353" customFormat="1" ht="13.7" customHeight="1" x14ac:dyDescent="0.25">
      <c r="A38" s="342">
        <f>RANK(E38,$E$37:$E$38,0)</f>
        <v>2</v>
      </c>
      <c r="B38" s="343" t="s">
        <v>322</v>
      </c>
      <c r="C38" s="344" t="s">
        <v>554</v>
      </c>
      <c r="D38" s="396" t="s">
        <v>1101</v>
      </c>
      <c r="E38" s="345">
        <v>180.47572591638493</v>
      </c>
      <c r="F38" s="345">
        <v>405.5</v>
      </c>
      <c r="G38" s="543">
        <v>0</v>
      </c>
      <c r="H38" s="346" t="s">
        <v>1116</v>
      </c>
      <c r="I38" s="345">
        <v>650</v>
      </c>
      <c r="J38" s="347">
        <v>60.295930949445122</v>
      </c>
      <c r="K38" s="348">
        <v>20.87</v>
      </c>
      <c r="L38" s="349">
        <v>31.94</v>
      </c>
      <c r="M38" s="347">
        <v>39.4</v>
      </c>
      <c r="N38" s="348">
        <v>19.429803545759462</v>
      </c>
      <c r="O38" s="349">
        <v>12.695679398872887</v>
      </c>
      <c r="P38" s="347">
        <v>10.291878172588833</v>
      </c>
      <c r="Q38" s="350" t="s">
        <v>50</v>
      </c>
      <c r="R38" s="351" t="s">
        <v>50</v>
      </c>
      <c r="S38" s="352" t="s">
        <v>50</v>
      </c>
      <c r="T38" s="348" t="s">
        <v>50</v>
      </c>
      <c r="U38" s="349" t="s">
        <v>50</v>
      </c>
      <c r="V38" s="347" t="s">
        <v>50</v>
      </c>
      <c r="W38" s="348" t="s">
        <v>214</v>
      </c>
      <c r="X38" s="349" t="s">
        <v>214</v>
      </c>
      <c r="Y38" s="347" t="s">
        <v>214</v>
      </c>
      <c r="Z38" s="351" t="s">
        <v>50</v>
      </c>
      <c r="AA38" s="351" t="s">
        <v>50</v>
      </c>
      <c r="AB38" s="351" t="s">
        <v>50</v>
      </c>
    </row>
    <row r="39" spans="1:28" s="329" customFormat="1" ht="13.7" customHeight="1" x14ac:dyDescent="0.25">
      <c r="A39" s="365"/>
      <c r="B39" s="330" t="s">
        <v>323</v>
      </c>
      <c r="C39" s="331" t="s">
        <v>323</v>
      </c>
      <c r="D39" s="332" t="s">
        <v>789</v>
      </c>
      <c r="E39" s="332">
        <f>SUM(E40:E58)</f>
        <v>364692.65369352198</v>
      </c>
      <c r="F39" s="333"/>
      <c r="G39" s="542"/>
      <c r="H39" s="334"/>
      <c r="I39" s="333"/>
      <c r="J39" s="336">
        <v>35.273459760594683</v>
      </c>
      <c r="K39" s="485" t="s">
        <v>175</v>
      </c>
      <c r="L39" s="486"/>
      <c r="M39" s="487"/>
      <c r="N39" s="336">
        <v>18.256093877281071</v>
      </c>
      <c r="O39" s="337">
        <v>12.714131217684042</v>
      </c>
      <c r="P39" s="338">
        <v>10.906596151595425</v>
      </c>
      <c r="Q39" s="339">
        <v>2.1281169783540173</v>
      </c>
      <c r="R39" s="340">
        <v>1.8613315444426448</v>
      </c>
      <c r="S39" s="341">
        <v>1.6266936479684113</v>
      </c>
      <c r="T39" s="336" t="s">
        <v>787</v>
      </c>
      <c r="U39" s="337" t="s">
        <v>787</v>
      </c>
      <c r="V39" s="338" t="s">
        <v>787</v>
      </c>
      <c r="W39" s="336">
        <v>14.396444349357258</v>
      </c>
      <c r="X39" s="337">
        <v>14.767218003296257</v>
      </c>
      <c r="Y39" s="338">
        <v>15.042896558492524</v>
      </c>
      <c r="Z39" s="340">
        <v>1.4678369759121235</v>
      </c>
      <c r="AA39" s="340">
        <v>1.6540904683947768</v>
      </c>
      <c r="AB39" s="340">
        <v>1.8914640311774293</v>
      </c>
    </row>
    <row r="40" spans="1:28" s="364" customFormat="1" x14ac:dyDescent="0.25">
      <c r="A40" s="366"/>
      <c r="B40" s="354" t="s">
        <v>125</v>
      </c>
      <c r="C40" s="355" t="s">
        <v>126</v>
      </c>
      <c r="D40" s="397" t="s">
        <v>1102</v>
      </c>
      <c r="E40" s="356">
        <v>13852.467615426822</v>
      </c>
      <c r="F40" s="356">
        <v>249.56</v>
      </c>
      <c r="G40" s="544">
        <v>0</v>
      </c>
      <c r="H40" s="357" t="s">
        <v>1117</v>
      </c>
      <c r="I40" s="356">
        <v>325</v>
      </c>
      <c r="J40" s="358">
        <v>30.229203397980452</v>
      </c>
      <c r="K40" s="359">
        <v>294.17179555411798</v>
      </c>
      <c r="L40" s="360">
        <v>325.408774466605</v>
      </c>
      <c r="M40" s="358">
        <v>360.15706604229098</v>
      </c>
      <c r="N40" s="367">
        <v>6.7919049379154171</v>
      </c>
      <c r="O40" s="368">
        <v>6.3913991349590287</v>
      </c>
      <c r="P40" s="369">
        <v>5.7455486571230061</v>
      </c>
      <c r="Q40" s="370">
        <v>0.87601599468640079</v>
      </c>
      <c r="R40" s="371">
        <v>0.78945298382952811</v>
      </c>
      <c r="S40" s="372">
        <v>0.71126886448658644</v>
      </c>
      <c r="T40" s="359" t="s">
        <v>787</v>
      </c>
      <c r="U40" s="360" t="s">
        <v>787</v>
      </c>
      <c r="V40" s="358" t="s">
        <v>787</v>
      </c>
      <c r="W40" s="367">
        <v>13.147449243502599</v>
      </c>
      <c r="X40" s="368">
        <v>12.604082674607501</v>
      </c>
      <c r="Y40" s="369">
        <v>12.6713911058827</v>
      </c>
      <c r="Z40" s="371">
        <v>2.9446819681399141</v>
      </c>
      <c r="AA40" s="371">
        <v>3.1292052925635714</v>
      </c>
      <c r="AB40" s="371">
        <v>3.480955639494089</v>
      </c>
    </row>
    <row r="41" spans="1:28" s="353" customFormat="1" ht="13.7" customHeight="1" x14ac:dyDescent="0.25">
      <c r="A41" s="366"/>
      <c r="B41" s="343" t="s">
        <v>496</v>
      </c>
      <c r="C41" s="344" t="s">
        <v>497</v>
      </c>
      <c r="D41" s="396" t="s">
        <v>1102</v>
      </c>
      <c r="E41" s="345">
        <v>12368.760114532282</v>
      </c>
      <c r="F41" s="345">
        <v>127.04</v>
      </c>
      <c r="G41" s="543">
        <v>0</v>
      </c>
      <c r="H41" s="346" t="s">
        <v>1118</v>
      </c>
      <c r="I41" s="345">
        <v>140</v>
      </c>
      <c r="J41" s="347">
        <v>10.201511335012592</v>
      </c>
      <c r="K41" s="348">
        <v>127.219741069912</v>
      </c>
      <c r="L41" s="349">
        <v>142.91646069019001</v>
      </c>
      <c r="M41" s="347">
        <v>159.80796858860501</v>
      </c>
      <c r="N41" s="348">
        <v>5.9488891431360615</v>
      </c>
      <c r="O41" s="349">
        <v>6.4747286349376481</v>
      </c>
      <c r="P41" s="347">
        <v>6.0167511752776264</v>
      </c>
      <c r="Q41" s="350">
        <v>1.0074711266042808</v>
      </c>
      <c r="R41" s="351">
        <v>0.89594368565595406</v>
      </c>
      <c r="S41" s="352">
        <v>0.80057404337948934</v>
      </c>
      <c r="T41" s="348" t="s">
        <v>787</v>
      </c>
      <c r="U41" s="349" t="s">
        <v>787</v>
      </c>
      <c r="V41" s="347" t="s">
        <v>787</v>
      </c>
      <c r="W41" s="348">
        <v>17.994330799989498</v>
      </c>
      <c r="X41" s="349">
        <v>14.5266716548948</v>
      </c>
      <c r="Y41" s="347">
        <v>13.9495744848351</v>
      </c>
      <c r="Z41" s="351">
        <v>3.361972213430195</v>
      </c>
      <c r="AA41" s="351">
        <v>3.0889325449224101</v>
      </c>
      <c r="AB41" s="351">
        <v>3.324053034165428</v>
      </c>
    </row>
    <row r="42" spans="1:28" s="364" customFormat="1" x14ac:dyDescent="0.25">
      <c r="A42" s="366"/>
      <c r="B42" s="354" t="s">
        <v>388</v>
      </c>
      <c r="C42" s="355" t="s">
        <v>389</v>
      </c>
      <c r="D42" s="397" t="s">
        <v>1102</v>
      </c>
      <c r="E42" s="356">
        <v>12569.639726092417</v>
      </c>
      <c r="F42" s="356">
        <v>869.4</v>
      </c>
      <c r="G42" s="544">
        <v>0</v>
      </c>
      <c r="H42" s="357" t="s">
        <v>1117</v>
      </c>
      <c r="I42" s="356">
        <v>925</v>
      </c>
      <c r="J42" s="358">
        <v>6.3952150908672678</v>
      </c>
      <c r="K42" s="359">
        <v>585.79181864472298</v>
      </c>
      <c r="L42" s="360">
        <v>658.39188109198096</v>
      </c>
      <c r="M42" s="358">
        <v>736.45925721112098</v>
      </c>
      <c r="N42" s="367">
        <v>9.7647511996859855</v>
      </c>
      <c r="O42" s="368">
        <v>9.5801570488355949</v>
      </c>
      <c r="P42" s="369">
        <v>8.9092273184453852</v>
      </c>
      <c r="Q42" s="370">
        <v>1.4841450022491396</v>
      </c>
      <c r="R42" s="371">
        <v>1.3204901593835723</v>
      </c>
      <c r="S42" s="372">
        <v>1.1805133705458588</v>
      </c>
      <c r="T42" s="359" t="s">
        <v>787</v>
      </c>
      <c r="U42" s="360" t="s">
        <v>787</v>
      </c>
      <c r="V42" s="358" t="s">
        <v>787</v>
      </c>
      <c r="W42" s="367">
        <v>16.182858140025701</v>
      </c>
      <c r="X42" s="368">
        <v>14.5878905306792</v>
      </c>
      <c r="Y42" s="369">
        <v>13.992062302453499</v>
      </c>
      <c r="Z42" s="371">
        <v>2.0481832656056937</v>
      </c>
      <c r="AA42" s="371">
        <v>2.0876484485638831</v>
      </c>
      <c r="AB42" s="371">
        <v>2.2448635875069245</v>
      </c>
    </row>
    <row r="43" spans="1:28" s="353" customFormat="1" ht="13.7" customHeight="1" x14ac:dyDescent="0.25">
      <c r="A43" s="366"/>
      <c r="B43" s="343" t="s">
        <v>127</v>
      </c>
      <c r="C43" s="344" t="s">
        <v>128</v>
      </c>
      <c r="D43" s="396" t="s">
        <v>1102</v>
      </c>
      <c r="E43" s="345">
        <v>12888.774890148017</v>
      </c>
      <c r="F43" s="345">
        <v>104.48</v>
      </c>
      <c r="G43" s="543">
        <v>0</v>
      </c>
      <c r="H43" s="346" t="s">
        <v>1118</v>
      </c>
      <c r="I43" s="345">
        <v>120</v>
      </c>
      <c r="J43" s="347">
        <v>14.854517611026029</v>
      </c>
      <c r="K43" s="348">
        <v>121.76195031842801</v>
      </c>
      <c r="L43" s="349">
        <v>133.066546078122</v>
      </c>
      <c r="M43" s="347">
        <v>145.572476210471</v>
      </c>
      <c r="N43" s="348">
        <v>7.6373097379760821</v>
      </c>
      <c r="O43" s="349">
        <v>7.3938070654424148</v>
      </c>
      <c r="P43" s="347">
        <v>6.6835492534692911</v>
      </c>
      <c r="Q43" s="350">
        <v>0.87646905898725025</v>
      </c>
      <c r="R43" s="351">
        <v>0.80055062144717681</v>
      </c>
      <c r="S43" s="352">
        <v>0.73054710485901186</v>
      </c>
      <c r="T43" s="348" t="s">
        <v>787</v>
      </c>
      <c r="U43" s="349" t="s">
        <v>787</v>
      </c>
      <c r="V43" s="347" t="s">
        <v>787</v>
      </c>
      <c r="W43" s="348">
        <v>11.7638881951345</v>
      </c>
      <c r="X43" s="349">
        <v>11.090396010993</v>
      </c>
      <c r="Y43" s="347">
        <v>11.2205480316718</v>
      </c>
      <c r="Z43" s="351">
        <v>2.6187231742810013</v>
      </c>
      <c r="AA43" s="351">
        <v>2.7049664432653522</v>
      </c>
      <c r="AB43" s="351">
        <v>2.9924220263086139</v>
      </c>
    </row>
    <row r="44" spans="1:28" s="353" customFormat="1" ht="13.7" customHeight="1" x14ac:dyDescent="0.25">
      <c r="A44" s="366"/>
      <c r="B44" s="343" t="s">
        <v>390</v>
      </c>
      <c r="C44" s="344" t="s">
        <v>391</v>
      </c>
      <c r="D44" s="396" t="s">
        <v>1102</v>
      </c>
      <c r="E44" s="345">
        <v>14092.243099317664</v>
      </c>
      <c r="F44" s="345">
        <v>171.99</v>
      </c>
      <c r="G44" s="543">
        <v>0</v>
      </c>
      <c r="H44" s="346" t="s">
        <v>1118</v>
      </c>
      <c r="I44" s="345">
        <v>165</v>
      </c>
      <c r="J44" s="347">
        <v>-4.0641897784755017</v>
      </c>
      <c r="K44" s="348">
        <v>166.518222484445</v>
      </c>
      <c r="L44" s="349">
        <v>185.51063461195301</v>
      </c>
      <c r="M44" s="347">
        <v>205.070348535644</v>
      </c>
      <c r="N44" s="348">
        <v>7.4289530072274568</v>
      </c>
      <c r="O44" s="349">
        <v>7.244577417352609</v>
      </c>
      <c r="P44" s="347">
        <v>7.0344587112466659</v>
      </c>
      <c r="Q44" s="350">
        <v>1.03618392779195</v>
      </c>
      <c r="R44" s="351">
        <v>0.92979399865603118</v>
      </c>
      <c r="S44" s="352">
        <v>0.84087816287808315</v>
      </c>
      <c r="T44" s="348" t="s">
        <v>787</v>
      </c>
      <c r="U44" s="349" t="s">
        <v>787</v>
      </c>
      <c r="V44" s="347" t="s">
        <v>787</v>
      </c>
      <c r="W44" s="348">
        <v>14.721893472820801</v>
      </c>
      <c r="X44" s="349">
        <v>13.4878233308494</v>
      </c>
      <c r="Y44" s="347">
        <v>12.5196276621457</v>
      </c>
      <c r="Z44" s="351">
        <v>2.6921694053714513</v>
      </c>
      <c r="AA44" s="351">
        <v>2.7606855235054772</v>
      </c>
      <c r="AB44" s="351">
        <v>2.8431469741977615</v>
      </c>
    </row>
    <row r="45" spans="1:28" s="364" customFormat="1" ht="13.7" customHeight="1" x14ac:dyDescent="0.25">
      <c r="A45" s="366"/>
      <c r="B45" s="354" t="s">
        <v>221</v>
      </c>
      <c r="C45" s="355" t="s">
        <v>222</v>
      </c>
      <c r="D45" s="397" t="s">
        <v>1102</v>
      </c>
      <c r="E45" s="356">
        <v>6973.4656556458958</v>
      </c>
      <c r="F45" s="356">
        <v>868.25</v>
      </c>
      <c r="G45" s="544">
        <v>0</v>
      </c>
      <c r="H45" s="357" t="s">
        <v>1116</v>
      </c>
      <c r="I45" s="356">
        <v>1160</v>
      </c>
      <c r="J45" s="358">
        <v>33.60207313561763</v>
      </c>
      <c r="K45" s="367">
        <v>266.28336592294102</v>
      </c>
      <c r="L45" s="368">
        <v>316.17740939089202</v>
      </c>
      <c r="M45" s="369">
        <v>379.41646951908803</v>
      </c>
      <c r="N45" s="367">
        <v>23.54810346083795</v>
      </c>
      <c r="O45" s="368">
        <v>16.781795617264297</v>
      </c>
      <c r="P45" s="369">
        <v>13.190088764188562</v>
      </c>
      <c r="Q45" s="370">
        <v>3.2606242488735115</v>
      </c>
      <c r="R45" s="371">
        <v>2.7460848694809101</v>
      </c>
      <c r="S45" s="372">
        <v>2.2883824761231648</v>
      </c>
      <c r="T45" s="359" t="s">
        <v>787</v>
      </c>
      <c r="U45" s="360" t="s">
        <v>787</v>
      </c>
      <c r="V45" s="358" t="s">
        <v>787</v>
      </c>
      <c r="W45" s="367">
        <v>14.866525832913499</v>
      </c>
      <c r="X45" s="368">
        <v>17.765182613727099</v>
      </c>
      <c r="Y45" s="369">
        <v>18.926543960117399</v>
      </c>
      <c r="Z45" s="371">
        <v>0.21233132461454191</v>
      </c>
      <c r="AA45" s="371">
        <v>0.29794189573231677</v>
      </c>
      <c r="AB45" s="371">
        <v>0.37907250583295021</v>
      </c>
    </row>
    <row r="46" spans="1:28" s="364" customFormat="1" x14ac:dyDescent="0.25">
      <c r="A46" s="366"/>
      <c r="B46" s="354" t="s">
        <v>210</v>
      </c>
      <c r="C46" s="355" t="s">
        <v>211</v>
      </c>
      <c r="D46" s="397" t="s">
        <v>1102</v>
      </c>
      <c r="E46" s="356">
        <v>2530.4533723046211</v>
      </c>
      <c r="F46" s="356">
        <v>146.34</v>
      </c>
      <c r="G46" s="544">
        <v>0</v>
      </c>
      <c r="H46" s="357" t="s">
        <v>1117</v>
      </c>
      <c r="I46" s="356">
        <v>150</v>
      </c>
      <c r="J46" s="358">
        <v>2.5010250102500908</v>
      </c>
      <c r="K46" s="367">
        <v>157.40051326039099</v>
      </c>
      <c r="L46" s="368">
        <v>171.770956288457</v>
      </c>
      <c r="M46" s="369">
        <v>191.46529308682699</v>
      </c>
      <c r="N46" s="367">
        <v>23.731311535807368</v>
      </c>
      <c r="O46" s="368">
        <v>9.7643995427020922</v>
      </c>
      <c r="P46" s="369">
        <v>6.9050950381296907</v>
      </c>
      <c r="Q46" s="370">
        <v>0.92973013218773082</v>
      </c>
      <c r="R46" s="371">
        <v>0.85194845020394194</v>
      </c>
      <c r="S46" s="372">
        <v>0.76431606815359865</v>
      </c>
      <c r="T46" s="359" t="s">
        <v>787</v>
      </c>
      <c r="U46" s="360" t="s">
        <v>787</v>
      </c>
      <c r="V46" s="358" t="s">
        <v>787</v>
      </c>
      <c r="W46" s="367">
        <v>3.9766854386852799</v>
      </c>
      <c r="X46" s="368">
        <v>9.1059511954387204</v>
      </c>
      <c r="Y46" s="369">
        <v>11.6690151399482</v>
      </c>
      <c r="Z46" s="371">
        <v>0.4213842115262505</v>
      </c>
      <c r="AA46" s="371">
        <v>1.0241285146380552</v>
      </c>
      <c r="AB46" s="371">
        <v>1.4482059906171245</v>
      </c>
    </row>
    <row r="47" spans="1:28" s="364" customFormat="1" x14ac:dyDescent="0.25">
      <c r="A47" s="366"/>
      <c r="B47" s="354" t="s">
        <v>414</v>
      </c>
      <c r="C47" s="355" t="s">
        <v>415</v>
      </c>
      <c r="D47" s="397" t="s">
        <v>1102</v>
      </c>
      <c r="E47" s="356">
        <v>1918.0533036910858</v>
      </c>
      <c r="F47" s="356">
        <v>240.49</v>
      </c>
      <c r="G47" s="544">
        <v>0</v>
      </c>
      <c r="H47" s="357" t="s">
        <v>1116</v>
      </c>
      <c r="I47" s="356">
        <v>350</v>
      </c>
      <c r="J47" s="358">
        <v>45.536196931265337</v>
      </c>
      <c r="K47" s="367">
        <v>145.462479676654</v>
      </c>
      <c r="L47" s="368">
        <v>167.04963556574</v>
      </c>
      <c r="M47" s="369">
        <v>193.274335042194</v>
      </c>
      <c r="N47" s="367">
        <v>13.226931433810268</v>
      </c>
      <c r="O47" s="368">
        <v>11.154780746237742</v>
      </c>
      <c r="P47" s="369">
        <v>9.2141967480457634</v>
      </c>
      <c r="Q47" s="370">
        <v>1.6532785673293968</v>
      </c>
      <c r="R47" s="371">
        <v>1.4396319943203864</v>
      </c>
      <c r="S47" s="372">
        <v>1.244293506157961</v>
      </c>
      <c r="T47" s="359" t="s">
        <v>787</v>
      </c>
      <c r="U47" s="360" t="s">
        <v>787</v>
      </c>
      <c r="V47" s="358" t="s">
        <v>787</v>
      </c>
      <c r="W47" s="367">
        <v>13.309328146834201</v>
      </c>
      <c r="X47" s="368">
        <v>13.797459285912501</v>
      </c>
      <c r="Y47" s="369">
        <v>14.486930680704599</v>
      </c>
      <c r="Z47" s="371">
        <v>0.75603325306717106</v>
      </c>
      <c r="AA47" s="371">
        <v>0.89647660742886193</v>
      </c>
      <c r="AB47" s="371">
        <v>1.0852817964974426</v>
      </c>
    </row>
    <row r="48" spans="1:28" s="364" customFormat="1" ht="13.7" customHeight="1" x14ac:dyDescent="0.25">
      <c r="A48" s="366"/>
      <c r="B48" s="354" t="s">
        <v>242</v>
      </c>
      <c r="C48" s="355" t="s">
        <v>243</v>
      </c>
      <c r="D48" s="397" t="s">
        <v>1103</v>
      </c>
      <c r="E48" s="356">
        <v>664.42962491278911</v>
      </c>
      <c r="F48" s="356">
        <v>54.25</v>
      </c>
      <c r="G48" s="544">
        <v>0</v>
      </c>
      <c r="H48" s="357" t="s">
        <v>1117</v>
      </c>
      <c r="I48" s="356">
        <v>78</v>
      </c>
      <c r="J48" s="358">
        <v>43.778801843317972</v>
      </c>
      <c r="K48" s="367">
        <v>52.745477646610297</v>
      </c>
      <c r="L48" s="368">
        <v>57.448046380917503</v>
      </c>
      <c r="M48" s="369">
        <v>64.692934612134707</v>
      </c>
      <c r="N48" s="367">
        <v>981.33416263612469</v>
      </c>
      <c r="O48" s="368">
        <v>10.209579638833965</v>
      </c>
      <c r="P48" s="369">
        <v>6.6269138277560193</v>
      </c>
      <c r="Q48" s="370">
        <v>1.0285241962063527</v>
      </c>
      <c r="R48" s="371">
        <v>0.94433150329060112</v>
      </c>
      <c r="S48" s="372">
        <v>0.83857689136000513</v>
      </c>
      <c r="T48" s="359" t="s">
        <v>787</v>
      </c>
      <c r="U48" s="360" t="s">
        <v>787</v>
      </c>
      <c r="V48" s="358" t="s">
        <v>787</v>
      </c>
      <c r="W48" s="367">
        <v>0.10486371612588199</v>
      </c>
      <c r="X48" s="368">
        <v>9.6441910444579797</v>
      </c>
      <c r="Y48" s="369">
        <v>13.4046972916024</v>
      </c>
      <c r="Z48" s="371" t="s">
        <v>50</v>
      </c>
      <c r="AA48" s="371" t="s">
        <v>50</v>
      </c>
      <c r="AB48" s="371" t="s">
        <v>50</v>
      </c>
    </row>
    <row r="49" spans="1:28" s="353" customFormat="1" x14ac:dyDescent="0.25">
      <c r="A49" s="366"/>
      <c r="B49" s="343" t="s">
        <v>229</v>
      </c>
      <c r="C49" s="344" t="s">
        <v>230</v>
      </c>
      <c r="D49" s="396" t="s">
        <v>1102</v>
      </c>
      <c r="E49" s="345">
        <v>7023.7460346342514</v>
      </c>
      <c r="F49" s="345">
        <v>265.55</v>
      </c>
      <c r="G49" s="543">
        <v>0</v>
      </c>
      <c r="H49" s="346" t="s">
        <v>1116</v>
      </c>
      <c r="I49" s="345">
        <v>320</v>
      </c>
      <c r="J49" s="347">
        <v>20.50461306721898</v>
      </c>
      <c r="K49" s="348">
        <v>153.07203768966301</v>
      </c>
      <c r="L49" s="349">
        <v>171.98031755390099</v>
      </c>
      <c r="M49" s="347">
        <v>197.23762670150799</v>
      </c>
      <c r="N49" s="348">
        <v>16.566920125514674</v>
      </c>
      <c r="O49" s="349">
        <v>12.008194335055418</v>
      </c>
      <c r="P49" s="347">
        <v>10.524921935882041</v>
      </c>
      <c r="Q49" s="350">
        <v>1.7869768676598352</v>
      </c>
      <c r="R49" s="351">
        <v>1.5852670324269804</v>
      </c>
      <c r="S49" s="352">
        <v>1.3751724638083294</v>
      </c>
      <c r="T49" s="348" t="s">
        <v>787</v>
      </c>
      <c r="U49" s="349" t="s">
        <v>787</v>
      </c>
      <c r="V49" s="347" t="s">
        <v>787</v>
      </c>
      <c r="W49" s="348">
        <v>11.2423514064192</v>
      </c>
      <c r="X49" s="349">
        <v>13.606463987230899</v>
      </c>
      <c r="Y49" s="347">
        <v>14.1607873929019</v>
      </c>
      <c r="Z49" s="351">
        <v>1.2072249910348822</v>
      </c>
      <c r="AA49" s="351">
        <v>1.6655293412111238</v>
      </c>
      <c r="AB49" s="351">
        <v>1.9002516238923479</v>
      </c>
    </row>
    <row r="50" spans="1:28" s="364" customFormat="1" ht="13.7" customHeight="1" x14ac:dyDescent="0.25">
      <c r="A50" s="366"/>
      <c r="B50" s="354" t="s">
        <v>115</v>
      </c>
      <c r="C50" s="355" t="s">
        <v>116</v>
      </c>
      <c r="D50" s="397" t="s">
        <v>1102</v>
      </c>
      <c r="E50" s="356">
        <v>124068.35187130251</v>
      </c>
      <c r="F50" s="356">
        <v>750.9</v>
      </c>
      <c r="G50" s="544">
        <v>0</v>
      </c>
      <c r="H50" s="357" t="s">
        <v>1116</v>
      </c>
      <c r="I50" s="356">
        <v>1200</v>
      </c>
      <c r="J50" s="358">
        <v>59.808230123851388</v>
      </c>
      <c r="K50" s="367">
        <v>363.350678666188</v>
      </c>
      <c r="L50" s="368">
        <v>407.85663293654898</v>
      </c>
      <c r="M50" s="369">
        <v>458.66864470968602</v>
      </c>
      <c r="N50" s="367">
        <v>15.487044566742584</v>
      </c>
      <c r="O50" s="368">
        <v>13.260370721560861</v>
      </c>
      <c r="P50" s="369">
        <v>11.557845536783192</v>
      </c>
      <c r="Q50" s="370">
        <v>2.1192940353778433</v>
      </c>
      <c r="R50" s="371">
        <v>1.8827945687100383</v>
      </c>
      <c r="S50" s="372">
        <v>1.6700247037189186</v>
      </c>
      <c r="T50" s="359" t="s">
        <v>787</v>
      </c>
      <c r="U50" s="360" t="s">
        <v>787</v>
      </c>
      <c r="V50" s="358" t="s">
        <v>787</v>
      </c>
      <c r="W50" s="367">
        <v>14.0685544033502</v>
      </c>
      <c r="X50" s="368">
        <v>14.6853836166674</v>
      </c>
      <c r="Y50" s="369">
        <v>14.9952592204105</v>
      </c>
      <c r="Z50" s="371">
        <v>1.6142524735601145</v>
      </c>
      <c r="AA50" s="371">
        <v>1.8853168229566124</v>
      </c>
      <c r="AB50" s="371">
        <v>2.1630328870927285</v>
      </c>
    </row>
    <row r="51" spans="1:28" s="353" customFormat="1" ht="13.7" customHeight="1" x14ac:dyDescent="0.25">
      <c r="A51" s="366"/>
      <c r="B51" s="343" t="s">
        <v>117</v>
      </c>
      <c r="C51" s="344" t="s">
        <v>118</v>
      </c>
      <c r="D51" s="396" t="s">
        <v>1102</v>
      </c>
      <c r="E51" s="345">
        <v>93449.048718237522</v>
      </c>
      <c r="F51" s="345">
        <v>1215.8</v>
      </c>
      <c r="G51" s="543">
        <v>0</v>
      </c>
      <c r="H51" s="346" t="s">
        <v>1116</v>
      </c>
      <c r="I51" s="345">
        <v>1720</v>
      </c>
      <c r="J51" s="347">
        <v>41.470636617864784</v>
      </c>
      <c r="K51" s="348">
        <v>468.71523685141602</v>
      </c>
      <c r="L51" s="349">
        <v>540.54599588293695</v>
      </c>
      <c r="M51" s="347">
        <v>622.39169817510503</v>
      </c>
      <c r="N51" s="348">
        <v>17.205562944908404</v>
      </c>
      <c r="O51" s="349">
        <v>14.143228815660597</v>
      </c>
      <c r="P51" s="347">
        <v>12.276048720767166</v>
      </c>
      <c r="Q51" s="350">
        <v>2.7597676771518755</v>
      </c>
      <c r="R51" s="351">
        <v>2.3728710235777717</v>
      </c>
      <c r="S51" s="352">
        <v>2.0460408310299427</v>
      </c>
      <c r="T51" s="348" t="s">
        <v>787</v>
      </c>
      <c r="U51" s="349" t="s">
        <v>787</v>
      </c>
      <c r="V51" s="347" t="s">
        <v>787</v>
      </c>
      <c r="W51" s="348">
        <v>16.112666968937599</v>
      </c>
      <c r="X51" s="349">
        <v>17.034915177249701</v>
      </c>
      <c r="Y51" s="347">
        <v>17.032448477595199</v>
      </c>
      <c r="Z51" s="351">
        <v>1.1624147413275128</v>
      </c>
      <c r="AA51" s="351">
        <v>1.4141042516298896</v>
      </c>
      <c r="AB51" s="351">
        <v>1.629188711687531</v>
      </c>
    </row>
    <row r="52" spans="1:28" s="353" customFormat="1" ht="13.7" customHeight="1" x14ac:dyDescent="0.25">
      <c r="A52" s="366"/>
      <c r="B52" s="343" t="s">
        <v>313</v>
      </c>
      <c r="C52" s="344" t="s">
        <v>314</v>
      </c>
      <c r="D52" s="396" t="s">
        <v>1102</v>
      </c>
      <c r="E52" s="345">
        <v>5559.9670339135937</v>
      </c>
      <c r="F52" s="345">
        <v>60.22</v>
      </c>
      <c r="G52" s="543">
        <v>0</v>
      </c>
      <c r="H52" s="346" t="s">
        <v>1118</v>
      </c>
      <c r="I52" s="345">
        <v>80</v>
      </c>
      <c r="J52" s="347">
        <v>32.846230488209891</v>
      </c>
      <c r="K52" s="348">
        <v>48.055516809985598</v>
      </c>
      <c r="L52" s="349">
        <v>53.113828406606402</v>
      </c>
      <c r="M52" s="347">
        <v>60.615968215149401</v>
      </c>
      <c r="N52" s="348">
        <v>25.413867163710439</v>
      </c>
      <c r="O52" s="349">
        <v>11.905158242965829</v>
      </c>
      <c r="P52" s="347">
        <v>8.0270431552641899</v>
      </c>
      <c r="Q52" s="350">
        <v>1.2601384379689859</v>
      </c>
      <c r="R52" s="351">
        <v>1.139522175279936</v>
      </c>
      <c r="S52" s="352">
        <v>0.99786488695756725</v>
      </c>
      <c r="T52" s="348" t="s">
        <v>787</v>
      </c>
      <c r="U52" s="349" t="s">
        <v>787</v>
      </c>
      <c r="V52" s="347" t="s">
        <v>787</v>
      </c>
      <c r="W52" s="348">
        <v>5.1314735756889798</v>
      </c>
      <c r="X52" s="349">
        <v>9.9996922700083797</v>
      </c>
      <c r="Y52" s="347">
        <v>13.1929187097621</v>
      </c>
      <c r="Z52" s="351" t="s">
        <v>50</v>
      </c>
      <c r="AA52" s="351" t="s">
        <v>50</v>
      </c>
      <c r="AB52" s="351" t="s">
        <v>50</v>
      </c>
    </row>
    <row r="53" spans="1:28" s="364" customFormat="1" ht="13.7" customHeight="1" x14ac:dyDescent="0.25">
      <c r="A53" s="366"/>
      <c r="B53" s="354" t="s">
        <v>123</v>
      </c>
      <c r="C53" s="355" t="s">
        <v>124</v>
      </c>
      <c r="D53" s="397" t="s">
        <v>1102</v>
      </c>
      <c r="E53" s="356">
        <v>6511.9939230440614</v>
      </c>
      <c r="F53" s="356">
        <v>778.7</v>
      </c>
      <c r="G53" s="544">
        <v>0</v>
      </c>
      <c r="H53" s="357" t="s">
        <v>1118</v>
      </c>
      <c r="I53" s="356">
        <v>860</v>
      </c>
      <c r="J53" s="358">
        <v>10.440477719275719</v>
      </c>
      <c r="K53" s="367">
        <v>837.66639505373598</v>
      </c>
      <c r="L53" s="368">
        <v>875.69530117012005</v>
      </c>
      <c r="M53" s="369">
        <v>937.22526953692602</v>
      </c>
      <c r="N53" s="367">
        <v>146.34686184997864</v>
      </c>
      <c r="O53" s="368">
        <v>20.056341228743289</v>
      </c>
      <c r="P53" s="369">
        <v>11.561578660837032</v>
      </c>
      <c r="Q53" s="370">
        <v>0.92965984556227388</v>
      </c>
      <c r="R53" s="371">
        <v>0.88928519346746704</v>
      </c>
      <c r="S53" s="372">
        <v>0.83089954606085248</v>
      </c>
      <c r="T53" s="359" t="s">
        <v>787</v>
      </c>
      <c r="U53" s="360" t="s">
        <v>787</v>
      </c>
      <c r="V53" s="358" t="s">
        <v>787</v>
      </c>
      <c r="W53" s="367">
        <v>0.63728214787976201</v>
      </c>
      <c r="X53" s="368">
        <v>4.53209919566652</v>
      </c>
      <c r="Y53" s="369">
        <v>7.4302641805903198</v>
      </c>
      <c r="Z53" s="371">
        <v>0.10252836185351431</v>
      </c>
      <c r="AA53" s="371">
        <v>0.74792528194690633</v>
      </c>
      <c r="AB53" s="371">
        <v>1.2974328214458712</v>
      </c>
    </row>
    <row r="54" spans="1:28" s="353" customFormat="1" ht="13.7" customHeight="1" x14ac:dyDescent="0.25">
      <c r="A54" s="366"/>
      <c r="B54" s="343" t="s">
        <v>441</v>
      </c>
      <c r="C54" s="344" t="s">
        <v>442</v>
      </c>
      <c r="D54" s="396" t="s">
        <v>1102</v>
      </c>
      <c r="E54" s="345">
        <v>2828.9174218896574</v>
      </c>
      <c r="F54" s="345">
        <v>272.64999999999998</v>
      </c>
      <c r="G54" s="543">
        <v>0</v>
      </c>
      <c r="H54" s="346" t="s">
        <v>1116</v>
      </c>
      <c r="I54" s="345">
        <v>350</v>
      </c>
      <c r="J54" s="347">
        <v>28.36970474967908</v>
      </c>
      <c r="K54" s="348">
        <v>145.534308058644</v>
      </c>
      <c r="L54" s="349">
        <v>170.55985300607301</v>
      </c>
      <c r="M54" s="347">
        <v>200.31757421796399</v>
      </c>
      <c r="N54" s="348">
        <v>10.681089462246163</v>
      </c>
      <c r="O54" s="349">
        <v>9.0318512597473077</v>
      </c>
      <c r="P54" s="347">
        <v>7.6101632048926859</v>
      </c>
      <c r="Q54" s="350">
        <v>1.8734414148596075</v>
      </c>
      <c r="R54" s="351">
        <v>1.5985590699957504</v>
      </c>
      <c r="S54" s="352">
        <v>1.3610887664970006</v>
      </c>
      <c r="T54" s="348" t="s">
        <v>787</v>
      </c>
      <c r="U54" s="349" t="s">
        <v>787</v>
      </c>
      <c r="V54" s="347" t="s">
        <v>787</v>
      </c>
      <c r="W54" s="348">
        <v>18.980362153828398</v>
      </c>
      <c r="X54" s="349">
        <v>19.1003905425321</v>
      </c>
      <c r="Y54" s="347">
        <v>19.3201780965457</v>
      </c>
      <c r="Z54" s="351">
        <v>1.4043511247630334</v>
      </c>
      <c r="AA54" s="351">
        <v>1.6607890861590318</v>
      </c>
      <c r="AB54" s="351">
        <v>1.971048398851194</v>
      </c>
    </row>
    <row r="55" spans="1:28" s="353" customFormat="1" ht="13.7" customHeight="1" x14ac:dyDescent="0.25">
      <c r="A55" s="366"/>
      <c r="B55" s="343" t="s">
        <v>121</v>
      </c>
      <c r="C55" s="344" t="s">
        <v>122</v>
      </c>
      <c r="D55" s="396" t="s">
        <v>1102</v>
      </c>
      <c r="E55" s="345">
        <v>38220.731520420755</v>
      </c>
      <c r="F55" s="345">
        <v>358</v>
      </c>
      <c r="G55" s="543">
        <v>0</v>
      </c>
      <c r="H55" s="346" t="s">
        <v>1116</v>
      </c>
      <c r="I55" s="345">
        <v>530</v>
      </c>
      <c r="J55" s="347">
        <v>48.044692737430175</v>
      </c>
      <c r="K55" s="348">
        <v>127.190447192094</v>
      </c>
      <c r="L55" s="349">
        <v>144.98253121917699</v>
      </c>
      <c r="M55" s="347">
        <v>166.32778231071299</v>
      </c>
      <c r="N55" s="348">
        <v>25.021229700633345</v>
      </c>
      <c r="O55" s="349">
        <v>19.115242457392785</v>
      </c>
      <c r="P55" s="347">
        <v>15.933286450533704</v>
      </c>
      <c r="Q55" s="350">
        <v>3.434783233301494</v>
      </c>
      <c r="R55" s="351">
        <v>2.9339473425713591</v>
      </c>
      <c r="S55" s="352">
        <v>2.4971198675217967</v>
      </c>
      <c r="T55" s="348" t="s">
        <v>787</v>
      </c>
      <c r="U55" s="349" t="s">
        <v>787</v>
      </c>
      <c r="V55" s="347" t="s">
        <v>787</v>
      </c>
      <c r="W55" s="348">
        <v>11.676404327011401</v>
      </c>
      <c r="X55" s="349">
        <v>13.7622107907368</v>
      </c>
      <c r="Y55" s="347">
        <v>14.434912293616399</v>
      </c>
      <c r="Z55" s="351">
        <v>0.19983030649662459</v>
      </c>
      <c r="AA55" s="351">
        <v>0.26157136176246959</v>
      </c>
      <c r="AB55" s="351">
        <v>0.31380845474177094</v>
      </c>
    </row>
    <row r="56" spans="1:28" s="353" customFormat="1" ht="13.7" customHeight="1" x14ac:dyDescent="0.25">
      <c r="A56" s="366"/>
      <c r="B56" s="343" t="s">
        <v>181</v>
      </c>
      <c r="C56" s="344" t="s">
        <v>182</v>
      </c>
      <c r="D56" s="396" t="s">
        <v>1102</v>
      </c>
      <c r="E56" s="345">
        <v>1997.0110299361347</v>
      </c>
      <c r="F56" s="345">
        <v>301</v>
      </c>
      <c r="G56" s="543">
        <v>0</v>
      </c>
      <c r="H56" s="346" t="s">
        <v>1117</v>
      </c>
      <c r="I56" s="345">
        <v>350</v>
      </c>
      <c r="J56" s="347">
        <v>16.279069767441868</v>
      </c>
      <c r="K56" s="348">
        <v>266.103481874328</v>
      </c>
      <c r="L56" s="349">
        <v>289.91903647734102</v>
      </c>
      <c r="M56" s="347">
        <v>319.83072920829602</v>
      </c>
      <c r="N56" s="348">
        <v>21.414471679435358</v>
      </c>
      <c r="O56" s="349">
        <v>11.934429879565061</v>
      </c>
      <c r="P56" s="347">
        <v>9.2804399065971737</v>
      </c>
      <c r="Q56" s="350">
        <v>1.142123520148669</v>
      </c>
      <c r="R56" s="351">
        <v>1.0474675808254796</v>
      </c>
      <c r="S56" s="352">
        <v>0.94871450603654262</v>
      </c>
      <c r="T56" s="348" t="s">
        <v>787</v>
      </c>
      <c r="U56" s="349" t="s">
        <v>787</v>
      </c>
      <c r="V56" s="347" t="s">
        <v>787</v>
      </c>
      <c r="W56" s="348">
        <v>5.4166875869213698</v>
      </c>
      <c r="X56" s="349">
        <v>9.0719873026794495</v>
      </c>
      <c r="Y56" s="347">
        <v>10.638399280967301</v>
      </c>
      <c r="Z56" s="351">
        <v>0.46697393004578081</v>
      </c>
      <c r="AA56" s="351">
        <v>0.8379118316428904</v>
      </c>
      <c r="AB56" s="351">
        <v>1.0775351277142924</v>
      </c>
    </row>
    <row r="57" spans="1:28" s="353" customFormat="1" ht="13.7" customHeight="1" x14ac:dyDescent="0.25">
      <c r="A57" s="366"/>
      <c r="B57" s="343" t="s">
        <v>505</v>
      </c>
      <c r="C57" s="344" t="s">
        <v>506</v>
      </c>
      <c r="D57" s="396" t="s">
        <v>1102</v>
      </c>
      <c r="E57" s="345">
        <v>6018.9583921922394</v>
      </c>
      <c r="F57" s="345">
        <v>17.87</v>
      </c>
      <c r="G57" s="543" t="s">
        <v>50</v>
      </c>
      <c r="H57" s="346" t="s">
        <v>1116</v>
      </c>
      <c r="I57" s="345">
        <v>28</v>
      </c>
      <c r="J57" s="347">
        <v>56.687185226636807</v>
      </c>
      <c r="K57" s="348">
        <v>16.344380968914301</v>
      </c>
      <c r="L57" s="349">
        <v>17.731388654046299</v>
      </c>
      <c r="M57" s="347">
        <v>19.4439677772918</v>
      </c>
      <c r="N57" s="348">
        <v>15.782204433741967</v>
      </c>
      <c r="O57" s="349">
        <v>11.595465672181678</v>
      </c>
      <c r="P57" s="347">
        <v>8.8693712271902587</v>
      </c>
      <c r="Q57" s="350">
        <v>1.0933421115175488</v>
      </c>
      <c r="R57" s="351">
        <v>1.0078172865452402</v>
      </c>
      <c r="S57" s="352">
        <v>0.91905110133282553</v>
      </c>
      <c r="T57" s="348" t="s">
        <v>787</v>
      </c>
      <c r="U57" s="349" t="s">
        <v>787</v>
      </c>
      <c r="V57" s="347" t="s">
        <v>787</v>
      </c>
      <c r="W57" s="348">
        <v>7.1728695995118699</v>
      </c>
      <c r="X57" s="349">
        <v>9.0452521964945607</v>
      </c>
      <c r="Y57" s="347">
        <v>10.839433226392099</v>
      </c>
      <c r="Z57" s="351">
        <v>0.31681252267332849</v>
      </c>
      <c r="AA57" s="351">
        <v>0.86240607171048678</v>
      </c>
      <c r="AB57" s="351">
        <v>1.6912134598691158</v>
      </c>
    </row>
    <row r="58" spans="1:28" s="364" customFormat="1" ht="13.7" customHeight="1" x14ac:dyDescent="0.25">
      <c r="A58" s="366"/>
      <c r="B58" s="354" t="s">
        <v>233</v>
      </c>
      <c r="C58" s="355" t="s">
        <v>234</v>
      </c>
      <c r="D58" s="397" t="s">
        <v>1103</v>
      </c>
      <c r="E58" s="356">
        <v>1155.6403458796758</v>
      </c>
      <c r="F58" s="356">
        <v>55.42</v>
      </c>
      <c r="G58" s="544">
        <v>0</v>
      </c>
      <c r="H58" s="357" t="s">
        <v>1117</v>
      </c>
      <c r="I58" s="356">
        <v>66</v>
      </c>
      <c r="J58" s="358">
        <v>19.090581017683149</v>
      </c>
      <c r="K58" s="367">
        <v>34.062437444083997</v>
      </c>
      <c r="L58" s="368">
        <v>38.272736982976603</v>
      </c>
      <c r="M58" s="369">
        <v>44.0524868872415</v>
      </c>
      <c r="N58" s="367">
        <v>16.832221883616558</v>
      </c>
      <c r="O58" s="368">
        <v>12.406088810901924</v>
      </c>
      <c r="P58" s="369">
        <v>9.0373028011915419</v>
      </c>
      <c r="Q58" s="370">
        <v>1.6270121623261993</v>
      </c>
      <c r="R58" s="371">
        <v>1.4480281361808631</v>
      </c>
      <c r="S58" s="372">
        <v>1.2580447533383357</v>
      </c>
      <c r="T58" s="359" t="s">
        <v>787</v>
      </c>
      <c r="U58" s="360" t="s">
        <v>787</v>
      </c>
      <c r="V58" s="358" t="s">
        <v>787</v>
      </c>
      <c r="W58" s="367">
        <v>10.124844973376</v>
      </c>
      <c r="X58" s="368">
        <v>12.351283728442001</v>
      </c>
      <c r="Y58" s="369">
        <v>14.8978899852062</v>
      </c>
      <c r="Z58" s="371">
        <v>0.2970493161610881</v>
      </c>
      <c r="AA58" s="371" t="s">
        <v>50</v>
      </c>
      <c r="AB58" s="371" t="s">
        <v>50</v>
      </c>
    </row>
    <row r="59" spans="1:28" s="329" customFormat="1" ht="13.7" customHeight="1" x14ac:dyDescent="0.25">
      <c r="A59" s="320"/>
      <c r="B59" s="330" t="s">
        <v>324</v>
      </c>
      <c r="C59" s="331" t="s">
        <v>324</v>
      </c>
      <c r="D59" s="332" t="s">
        <v>789</v>
      </c>
      <c r="E59" s="332">
        <f>SUM(E60:E65)</f>
        <v>13675.753272362475</v>
      </c>
      <c r="F59" s="333"/>
      <c r="G59" s="542"/>
      <c r="H59" s="334"/>
      <c r="I59" s="333"/>
      <c r="J59" s="336">
        <v>7.8673045562640658</v>
      </c>
      <c r="K59" s="336">
        <v>36.293641689584291</v>
      </c>
      <c r="L59" s="337">
        <v>52.383712199331271</v>
      </c>
      <c r="M59" s="338">
        <v>65.012262754795941</v>
      </c>
      <c r="N59" s="336">
        <v>59.668353965049604</v>
      </c>
      <c r="O59" s="337">
        <v>40.23016048186409</v>
      </c>
      <c r="P59" s="338">
        <v>32.432864331206261</v>
      </c>
      <c r="Q59" s="339">
        <v>7.7787864766390333</v>
      </c>
      <c r="R59" s="340">
        <v>6.7730409004700096</v>
      </c>
      <c r="S59" s="341">
        <v>5.7933303090450856</v>
      </c>
      <c r="T59" s="336">
        <v>30.875658541350074</v>
      </c>
      <c r="U59" s="337">
        <v>24.070574268205277</v>
      </c>
      <c r="V59" s="338">
        <v>19.807500969128164</v>
      </c>
      <c r="W59" s="336">
        <v>13.770094394838509</v>
      </c>
      <c r="X59" s="337">
        <v>17.82371090137546</v>
      </c>
      <c r="Y59" s="338">
        <v>19.109467748592127</v>
      </c>
      <c r="Z59" s="340">
        <v>0.61000596899820869</v>
      </c>
      <c r="AA59" s="340">
        <v>0.63713342941328843</v>
      </c>
      <c r="AB59" s="340">
        <v>0.67184678913631757</v>
      </c>
    </row>
    <row r="60" spans="1:28" s="353" customFormat="1" ht="13.7" customHeight="1" x14ac:dyDescent="0.25">
      <c r="A60" s="342">
        <f t="shared" ref="A60:A65" si="2">RANK(E60,$E$60:$E$65,0)</f>
        <v>2</v>
      </c>
      <c r="B60" s="343" t="s">
        <v>151</v>
      </c>
      <c r="C60" s="344" t="s">
        <v>555</v>
      </c>
      <c r="D60" s="396" t="s">
        <v>1104</v>
      </c>
      <c r="E60" s="345">
        <v>4479.6654131970163</v>
      </c>
      <c r="F60" s="345">
        <v>1553.5</v>
      </c>
      <c r="G60" s="543">
        <v>0</v>
      </c>
      <c r="H60" s="346" t="s">
        <v>1118</v>
      </c>
      <c r="I60" s="345">
        <v>1575</v>
      </c>
      <c r="J60" s="347">
        <v>1.3839716768587085</v>
      </c>
      <c r="K60" s="348">
        <v>20.404998936079799</v>
      </c>
      <c r="L60" s="349">
        <v>28.029767605701299</v>
      </c>
      <c r="M60" s="347">
        <v>34.954693496910103</v>
      </c>
      <c r="N60" s="348">
        <v>76.133304631206116</v>
      </c>
      <c r="O60" s="349">
        <v>55.423220836266076</v>
      </c>
      <c r="P60" s="347">
        <v>44.443244800224754</v>
      </c>
      <c r="Q60" s="350">
        <v>10.301321079193501</v>
      </c>
      <c r="R60" s="351">
        <v>8.9109705336819722</v>
      </c>
      <c r="S60" s="352">
        <v>7.5858062317264174</v>
      </c>
      <c r="T60" s="348">
        <v>39.054308193151847</v>
      </c>
      <c r="U60" s="349">
        <v>31.52794601056922</v>
      </c>
      <c r="V60" s="347">
        <v>25.763148522603341</v>
      </c>
      <c r="W60" s="348">
        <v>14.2963830687972</v>
      </c>
      <c r="X60" s="349">
        <v>17.241577417580601</v>
      </c>
      <c r="Y60" s="347">
        <v>18.439616796561399</v>
      </c>
      <c r="Z60" s="351">
        <v>0.27357579658834885</v>
      </c>
      <c r="AA60" s="351">
        <v>0.28966849050531057</v>
      </c>
      <c r="AB60" s="351">
        <v>0.28966849050531057</v>
      </c>
    </row>
    <row r="61" spans="1:28" s="364" customFormat="1" ht="13.7" customHeight="1" x14ac:dyDescent="0.25">
      <c r="A61" s="342">
        <f t="shared" si="2"/>
        <v>3</v>
      </c>
      <c r="B61" s="354" t="s">
        <v>279</v>
      </c>
      <c r="C61" s="355" t="s">
        <v>556</v>
      </c>
      <c r="D61" s="397" t="s">
        <v>1104</v>
      </c>
      <c r="E61" s="356">
        <v>1717.121896092953</v>
      </c>
      <c r="F61" s="356">
        <v>720.05</v>
      </c>
      <c r="G61" s="544">
        <v>0</v>
      </c>
      <c r="H61" s="357" t="s">
        <v>1117</v>
      </c>
      <c r="I61" s="356">
        <v>854</v>
      </c>
      <c r="J61" s="358">
        <v>18.602874800361093</v>
      </c>
      <c r="K61" s="480">
        <v>12.627861122038</v>
      </c>
      <c r="L61" s="481">
        <v>24.8504137244196</v>
      </c>
      <c r="M61" s="482">
        <v>32.097536414324402</v>
      </c>
      <c r="N61" s="359">
        <f>$F61/K61</f>
        <v>57.020741124827296</v>
      </c>
      <c r="O61" s="360">
        <f>$F61/L61</f>
        <v>28.975372723570914</v>
      </c>
      <c r="P61" s="358">
        <f>$F61/M61</f>
        <v>22.433185859044869</v>
      </c>
      <c r="Q61" s="361">
        <v>6.2120244109859364</v>
      </c>
      <c r="R61" s="362">
        <v>5.2267410518944688</v>
      </c>
      <c r="S61" s="363">
        <v>4.3152879442330434</v>
      </c>
      <c r="T61" s="359">
        <v>25.654111334102623</v>
      </c>
      <c r="U61" s="360">
        <v>17.847174501664792</v>
      </c>
      <c r="V61" s="358">
        <v>14.4971449058863</v>
      </c>
      <c r="W61" s="359">
        <v>10.834667551370201</v>
      </c>
      <c r="X61" s="360">
        <v>17.955380407430201</v>
      </c>
      <c r="Y61" s="358">
        <v>19.162883594556099</v>
      </c>
      <c r="Z61" s="362">
        <v>0.41663773349072986</v>
      </c>
      <c r="AA61" s="362">
        <v>0.41663773349072986</v>
      </c>
      <c r="AB61" s="362">
        <v>0.41663773349072986</v>
      </c>
    </row>
    <row r="62" spans="1:28" s="353" customFormat="1" ht="13.7" customHeight="1" x14ac:dyDescent="0.25">
      <c r="A62" s="342">
        <f t="shared" si="2"/>
        <v>5</v>
      </c>
      <c r="B62" s="343" t="s">
        <v>451</v>
      </c>
      <c r="C62" s="344" t="s">
        <v>557</v>
      </c>
      <c r="D62" s="396" t="s">
        <v>1104</v>
      </c>
      <c r="E62" s="345">
        <v>600.45224777008536</v>
      </c>
      <c r="F62" s="345">
        <v>219.25</v>
      </c>
      <c r="G62" s="543">
        <v>0</v>
      </c>
      <c r="H62" s="346" t="s">
        <v>1117</v>
      </c>
      <c r="I62" s="345">
        <v>272</v>
      </c>
      <c r="J62" s="347">
        <v>24.059293044469786</v>
      </c>
      <c r="K62" s="348">
        <v>2.88659630773147</v>
      </c>
      <c r="L62" s="349">
        <v>9.1217396196711107</v>
      </c>
      <c r="M62" s="347">
        <v>12.6222795569763</v>
      </c>
      <c r="N62" s="348">
        <v>75.954507186460404</v>
      </c>
      <c r="O62" s="349">
        <v>24.035985364807548</v>
      </c>
      <c r="P62" s="347">
        <v>17.370079549444071</v>
      </c>
      <c r="Q62" s="350">
        <v>4.7599882879857498</v>
      </c>
      <c r="R62" s="351">
        <v>4.0464887706522017</v>
      </c>
      <c r="S62" s="352">
        <v>3.3318108120492496</v>
      </c>
      <c r="T62" s="348">
        <v>19.595924438871975</v>
      </c>
      <c r="U62" s="349">
        <v>13.855437882353581</v>
      </c>
      <c r="V62" s="347">
        <v>10.700118888567758</v>
      </c>
      <c r="W62" s="348">
        <v>6.26689378195882</v>
      </c>
      <c r="X62" s="349">
        <v>16.835127452594001</v>
      </c>
      <c r="Y62" s="347">
        <v>19.1813215510339</v>
      </c>
      <c r="Z62" s="351">
        <v>0.45610034207525657</v>
      </c>
      <c r="AA62" s="351">
        <v>0.45610034207525657</v>
      </c>
      <c r="AB62" s="351">
        <v>0.45610034207525657</v>
      </c>
    </row>
    <row r="63" spans="1:28" s="364" customFormat="1" ht="13.7" customHeight="1" x14ac:dyDescent="0.25">
      <c r="A63" s="342">
        <f t="shared" si="2"/>
        <v>6</v>
      </c>
      <c r="B63" s="354" t="s">
        <v>452</v>
      </c>
      <c r="C63" s="355" t="s">
        <v>558</v>
      </c>
      <c r="D63" s="397" t="s">
        <v>1104</v>
      </c>
      <c r="E63" s="356">
        <v>261.11921112703266</v>
      </c>
      <c r="F63" s="356">
        <v>194.77</v>
      </c>
      <c r="G63" s="544">
        <v>0</v>
      </c>
      <c r="H63" s="357" t="s">
        <v>1116</v>
      </c>
      <c r="I63" s="356">
        <v>370</v>
      </c>
      <c r="J63" s="358">
        <v>89.967654156184224</v>
      </c>
      <c r="K63" s="356">
        <v>8.1971373869490591</v>
      </c>
      <c r="L63" s="356">
        <v>12.1066699595233</v>
      </c>
      <c r="M63" s="356">
        <v>17.731471676935399</v>
      </c>
      <c r="N63" s="359">
        <v>23.760733876450569</v>
      </c>
      <c r="O63" s="360">
        <v>16.087826020795323</v>
      </c>
      <c r="P63" s="358">
        <v>10.984423828358892</v>
      </c>
      <c r="Q63" s="361">
        <v>2.6847815779223199</v>
      </c>
      <c r="R63" s="362">
        <v>2.3207291664280572</v>
      </c>
      <c r="S63" s="363">
        <v>1.9568993127999788</v>
      </c>
      <c r="T63" s="359">
        <v>10.649178034698114</v>
      </c>
      <c r="U63" s="360">
        <v>9.0442188440308939</v>
      </c>
      <c r="V63" s="358">
        <v>7.4173528216686933</v>
      </c>
      <c r="W63" s="359">
        <v>11.887291845940799</v>
      </c>
      <c r="X63" s="360">
        <v>15.474536735301401</v>
      </c>
      <c r="Y63" s="358">
        <v>19.330477973676899</v>
      </c>
      <c r="Z63" s="362">
        <v>0.20949815345795039</v>
      </c>
      <c r="AA63" s="362">
        <v>0.37295281489520715</v>
      </c>
      <c r="AB63" s="362">
        <v>1.0924560256878626</v>
      </c>
    </row>
    <row r="64" spans="1:28" s="353" customFormat="1" ht="13.7" customHeight="1" x14ac:dyDescent="0.25">
      <c r="A64" s="342">
        <f t="shared" si="2"/>
        <v>4</v>
      </c>
      <c r="B64" s="343" t="s">
        <v>299</v>
      </c>
      <c r="C64" s="344" t="s">
        <v>559</v>
      </c>
      <c r="D64" s="396" t="s">
        <v>1104</v>
      </c>
      <c r="E64" s="345">
        <v>1651.53218219825</v>
      </c>
      <c r="F64" s="345">
        <v>966.05</v>
      </c>
      <c r="G64" s="543">
        <v>0</v>
      </c>
      <c r="H64" s="346" t="s">
        <v>1117</v>
      </c>
      <c r="I64" s="345">
        <v>1034</v>
      </c>
      <c r="J64" s="347">
        <v>7.0337974224936595</v>
      </c>
      <c r="K64" s="348">
        <v>30.677317415707499</v>
      </c>
      <c r="L64" s="349">
        <v>33.014574540237398</v>
      </c>
      <c r="M64" s="347">
        <v>35.949209454084396</v>
      </c>
      <c r="N64" s="348">
        <v>31.49069349542799</v>
      </c>
      <c r="O64" s="349">
        <v>29.261319082655469</v>
      </c>
      <c r="P64" s="347">
        <v>26.872635439560174</v>
      </c>
      <c r="Q64" s="350">
        <v>4.9860883178484876</v>
      </c>
      <c r="R64" s="351">
        <v>4.4547321750788011</v>
      </c>
      <c r="S64" s="352">
        <v>3.9915508463750524</v>
      </c>
      <c r="T64" s="348">
        <v>17.371716781135042</v>
      </c>
      <c r="U64" s="349">
        <v>16.918568522222586</v>
      </c>
      <c r="V64" s="347">
        <v>15.468420919090645</v>
      </c>
      <c r="W64" s="348">
        <v>16.762460967875999</v>
      </c>
      <c r="X64" s="349">
        <v>16.080810021234399</v>
      </c>
      <c r="Y64" s="347">
        <v>15.668137351145299</v>
      </c>
      <c r="Z64" s="351">
        <v>0.9526624113360842</v>
      </c>
      <c r="AA64" s="351">
        <v>1.0252442794960128</v>
      </c>
      <c r="AB64" s="351">
        <v>1.1163772927100357</v>
      </c>
    </row>
    <row r="65" spans="1:28" s="364" customFormat="1" ht="13.7" customHeight="1" x14ac:dyDescent="0.25">
      <c r="A65" s="342">
        <f t="shared" si="2"/>
        <v>1</v>
      </c>
      <c r="B65" s="354" t="s">
        <v>92</v>
      </c>
      <c r="C65" s="355" t="s">
        <v>560</v>
      </c>
      <c r="D65" s="397" t="s">
        <v>1104</v>
      </c>
      <c r="E65" s="356">
        <v>4965.8623219771371</v>
      </c>
      <c r="F65" s="356">
        <v>3642.1</v>
      </c>
      <c r="G65" s="544">
        <v>0</v>
      </c>
      <c r="H65" s="357" t="s">
        <v>1117</v>
      </c>
      <c r="I65" s="356">
        <v>3788</v>
      </c>
      <c r="J65" s="358">
        <v>4.0059306444084397</v>
      </c>
      <c r="K65" s="356">
        <v>66.194641071471096</v>
      </c>
      <c r="L65" s="356">
        <v>97.664501463026198</v>
      </c>
      <c r="M65" s="356">
        <v>121.995039610829</v>
      </c>
      <c r="N65" s="359">
        <v>55.021070301863013</v>
      </c>
      <c r="O65" s="360">
        <v>37.291953017123888</v>
      </c>
      <c r="P65" s="358">
        <v>29.854492540176246</v>
      </c>
      <c r="Q65" s="361">
        <v>7.6066568593935866</v>
      </c>
      <c r="R65" s="362">
        <v>6.7139345185663757</v>
      </c>
      <c r="S65" s="363">
        <v>5.7860353083994589</v>
      </c>
      <c r="T65" s="359">
        <v>32.221865376970705</v>
      </c>
      <c r="U65" s="360">
        <v>23.899193172681759</v>
      </c>
      <c r="V65" s="358">
        <v>19.467017185795669</v>
      </c>
      <c r="W65" s="359">
        <v>14.321428333062199</v>
      </c>
      <c r="X65" s="360">
        <v>19.126030372781901</v>
      </c>
      <c r="Y65" s="358">
        <v>20.8194627465754</v>
      </c>
      <c r="Z65" s="362">
        <v>0.90607067351253412</v>
      </c>
      <c r="AA65" s="362">
        <v>0.93352736058867136</v>
      </c>
      <c r="AB65" s="362">
        <v>0.96098404766480872</v>
      </c>
    </row>
    <row r="66" spans="1:28" s="329" customFormat="1" ht="13.7" customHeight="1" x14ac:dyDescent="0.25">
      <c r="A66" s="320"/>
      <c r="B66" s="330" t="s">
        <v>325</v>
      </c>
      <c r="C66" s="331" t="s">
        <v>325</v>
      </c>
      <c r="D66" s="332" t="s">
        <v>789</v>
      </c>
      <c r="E66" s="332">
        <f>SUM(E67:E73)</f>
        <v>101487.89889353191</v>
      </c>
      <c r="F66" s="333"/>
      <c r="G66" s="542"/>
      <c r="H66" s="334"/>
      <c r="I66" s="333"/>
      <c r="J66" s="336">
        <v>6.5795754121276069</v>
      </c>
      <c r="K66" s="336">
        <v>52.845072386153625</v>
      </c>
      <c r="L66" s="337">
        <v>71.648068200810499</v>
      </c>
      <c r="M66" s="338">
        <v>93.144865462324631</v>
      </c>
      <c r="N66" s="336">
        <v>68.924868194448933</v>
      </c>
      <c r="O66" s="337">
        <v>52.023591039887926</v>
      </c>
      <c r="P66" s="338">
        <v>42.162187792104334</v>
      </c>
      <c r="Q66" s="339">
        <v>13.058010917728687</v>
      </c>
      <c r="R66" s="340">
        <v>10.89579542424597</v>
      </c>
      <c r="S66" s="341">
        <v>9.0726436260422965</v>
      </c>
      <c r="T66" s="336">
        <v>50.594732986595091</v>
      </c>
      <c r="U66" s="337">
        <v>37.994102458534236</v>
      </c>
      <c r="V66" s="338">
        <v>30.192965943725049</v>
      </c>
      <c r="W66" s="336">
        <v>21.465217883328403</v>
      </c>
      <c r="X66" s="337">
        <v>22.309883597435995</v>
      </c>
      <c r="Y66" s="338">
        <v>22.866834948531967</v>
      </c>
      <c r="Z66" s="340">
        <v>0.4950364092571985</v>
      </c>
      <c r="AA66" s="340">
        <v>0.55918689192415272</v>
      </c>
      <c r="AB66" s="340">
        <v>0.64595737598794223</v>
      </c>
    </row>
    <row r="67" spans="1:28" s="353" customFormat="1" ht="13.7" customHeight="1" x14ac:dyDescent="0.25">
      <c r="A67" s="342">
        <f t="shared" ref="A67:A73" si="3">RANK(E67,$E$67:$E$73,0)</f>
        <v>2</v>
      </c>
      <c r="B67" s="343" t="s">
        <v>56</v>
      </c>
      <c r="C67" s="344" t="s">
        <v>561</v>
      </c>
      <c r="D67" s="396" t="s">
        <v>1105</v>
      </c>
      <c r="E67" s="345">
        <v>13970.281106102077</v>
      </c>
      <c r="F67" s="345">
        <v>6142</v>
      </c>
      <c r="G67" s="543">
        <v>0</v>
      </c>
      <c r="H67" s="346" t="s">
        <v>1117</v>
      </c>
      <c r="I67" s="345">
        <v>6360</v>
      </c>
      <c r="J67" s="347">
        <v>3.5493324649951141</v>
      </c>
      <c r="K67" s="348">
        <v>91.580455087859306</v>
      </c>
      <c r="L67" s="349">
        <v>111.15416617606201</v>
      </c>
      <c r="M67" s="347">
        <v>129.127605316456</v>
      </c>
      <c r="N67" s="348">
        <v>67.066711932230135</v>
      </c>
      <c r="O67" s="349">
        <v>55.256588316009804</v>
      </c>
      <c r="P67" s="347">
        <v>47.565352001592991</v>
      </c>
      <c r="Q67" s="350">
        <v>14.665833697090674</v>
      </c>
      <c r="R67" s="351">
        <v>12.842137511316373</v>
      </c>
      <c r="S67" s="352">
        <v>11.221160486226021</v>
      </c>
      <c r="T67" s="348">
        <v>52.092974624491369</v>
      </c>
      <c r="U67" s="349">
        <v>42.774070307657276</v>
      </c>
      <c r="V67" s="347">
        <v>36.611996712002316</v>
      </c>
      <c r="W67" s="348">
        <v>23.2262882913023</v>
      </c>
      <c r="X67" s="349">
        <v>24.781719648762</v>
      </c>
      <c r="Y67" s="347">
        <v>25.1802026488804</v>
      </c>
      <c r="Z67" s="351">
        <v>0.588657744717903</v>
      </c>
      <c r="AA67" s="351">
        <v>0.71447298131928527</v>
      </c>
      <c r="AB67" s="351">
        <v>0.83000204414233303</v>
      </c>
    </row>
    <row r="68" spans="1:28" s="364" customFormat="1" ht="13.7" customHeight="1" x14ac:dyDescent="0.25">
      <c r="A68" s="342">
        <f t="shared" si="3"/>
        <v>1</v>
      </c>
      <c r="B68" s="354" t="s">
        <v>57</v>
      </c>
      <c r="C68" s="355" t="s">
        <v>562</v>
      </c>
      <c r="D68" s="397" t="s">
        <v>1105</v>
      </c>
      <c r="E68" s="356">
        <v>33078.975519845437</v>
      </c>
      <c r="F68" s="356">
        <v>421.6</v>
      </c>
      <c r="G68" s="544">
        <v>0</v>
      </c>
      <c r="H68" s="357" t="s">
        <v>1117</v>
      </c>
      <c r="I68" s="356">
        <v>481</v>
      </c>
      <c r="J68" s="358">
        <v>14.08918406072106</v>
      </c>
      <c r="K68" s="359">
        <v>8.2071780595709498</v>
      </c>
      <c r="L68" s="360">
        <v>9.5375609297553208</v>
      </c>
      <c r="M68" s="358">
        <v>11.3284902699346</v>
      </c>
      <c r="N68" s="359">
        <v>51.369666521167225</v>
      </c>
      <c r="O68" s="360">
        <v>44.204173698612045</v>
      </c>
      <c r="P68" s="358">
        <v>37.215903439393955</v>
      </c>
      <c r="Q68" s="361">
        <v>12.999770425587661</v>
      </c>
      <c r="R68" s="362">
        <v>10.864643533658628</v>
      </c>
      <c r="S68" s="363">
        <v>9.0911058608651718</v>
      </c>
      <c r="T68" s="359">
        <v>37.187066667340602</v>
      </c>
      <c r="U68" s="360">
        <v>31.535316219234069</v>
      </c>
      <c r="V68" s="358">
        <v>26.173294180460548</v>
      </c>
      <c r="W68" s="359">
        <v>27.6436996591057</v>
      </c>
      <c r="X68" s="360">
        <v>26.777320062674502</v>
      </c>
      <c r="Y68" s="358">
        <v>26.599016859446799</v>
      </c>
      <c r="Z68" s="362">
        <v>0.64578919248243827</v>
      </c>
      <c r="AA68" s="362">
        <v>0.75047331097692838</v>
      </c>
      <c r="AB68" s="362">
        <v>0.89139654703498816</v>
      </c>
    </row>
    <row r="69" spans="1:28" s="353" customFormat="1" ht="13.7" customHeight="1" x14ac:dyDescent="0.25">
      <c r="A69" s="342">
        <f t="shared" si="3"/>
        <v>7</v>
      </c>
      <c r="B69" s="343" t="s">
        <v>58</v>
      </c>
      <c r="C69" s="344" t="s">
        <v>563</v>
      </c>
      <c r="D69" s="396" t="s">
        <v>1105</v>
      </c>
      <c r="E69" s="345">
        <v>9273.1684539156322</v>
      </c>
      <c r="F69" s="345">
        <v>248.11</v>
      </c>
      <c r="G69" s="543">
        <v>0</v>
      </c>
      <c r="H69" s="346" t="s">
        <v>1119</v>
      </c>
      <c r="I69" s="345">
        <v>188</v>
      </c>
      <c r="J69" s="347">
        <v>-24.227157309257997</v>
      </c>
      <c r="K69" s="348">
        <v>3.71965803407763</v>
      </c>
      <c r="L69" s="349">
        <v>8.3967003753393108</v>
      </c>
      <c r="M69" s="347">
        <v>11.0507104262966</v>
      </c>
      <c r="N69" s="348">
        <v>66.702368262604082</v>
      </c>
      <c r="O69" s="349">
        <v>29.548511785496917</v>
      </c>
      <c r="P69" s="347">
        <v>22.451950184993542</v>
      </c>
      <c r="Q69" s="350">
        <v>3.3600576662566026</v>
      </c>
      <c r="R69" s="351">
        <v>3.1312117303217732</v>
      </c>
      <c r="S69" s="352">
        <v>2.8424164566840942</v>
      </c>
      <c r="T69" s="348">
        <v>39.318988034674348</v>
      </c>
      <c r="U69" s="349">
        <v>19.42475455700076</v>
      </c>
      <c r="V69" s="347">
        <v>14.973901073717563</v>
      </c>
      <c r="W69" s="348">
        <v>5.0967369515272098</v>
      </c>
      <c r="X69" s="349">
        <v>10.970436705851</v>
      </c>
      <c r="Y69" s="347">
        <v>13.272046124752</v>
      </c>
      <c r="Z69" s="351">
        <v>0.80609407117810639</v>
      </c>
      <c r="AA69" s="351">
        <v>1.2091411067671598</v>
      </c>
      <c r="AB69" s="351">
        <v>1.2091411067671598</v>
      </c>
    </row>
    <row r="70" spans="1:28" s="353" customFormat="1" ht="13.7" customHeight="1" x14ac:dyDescent="0.25">
      <c r="A70" s="342">
        <f t="shared" si="3"/>
        <v>5</v>
      </c>
      <c r="B70" s="343" t="s">
        <v>479</v>
      </c>
      <c r="C70" s="344" t="s">
        <v>564</v>
      </c>
      <c r="D70" s="396" t="s">
        <v>1105</v>
      </c>
      <c r="E70" s="345">
        <v>11496.003814548918</v>
      </c>
      <c r="F70" s="345">
        <v>680.05</v>
      </c>
      <c r="G70" s="543">
        <v>0</v>
      </c>
      <c r="H70" s="346" t="s">
        <v>1116</v>
      </c>
      <c r="I70" s="345">
        <v>745</v>
      </c>
      <c r="J70" s="347">
        <v>9.5507683258583942</v>
      </c>
      <c r="K70" s="348">
        <v>7.5367016048040201</v>
      </c>
      <c r="L70" s="349">
        <v>10.0100732526105</v>
      </c>
      <c r="M70" s="347">
        <v>13.173627042167899</v>
      </c>
      <c r="N70" s="348">
        <v>90.231779850024139</v>
      </c>
      <c r="O70" s="349">
        <v>67.936565781139663</v>
      </c>
      <c r="P70" s="347">
        <v>51.622077794005051</v>
      </c>
      <c r="Q70" s="350">
        <v>13.507881289658007</v>
      </c>
      <c r="R70" s="351">
        <v>11.756883428900904</v>
      </c>
      <c r="S70" s="352">
        <v>10.04306345698315</v>
      </c>
      <c r="T70" s="348">
        <v>65.199051461247677</v>
      </c>
      <c r="U70" s="349">
        <v>48.808211170337742</v>
      </c>
      <c r="V70" s="347">
        <v>36.123103499727364</v>
      </c>
      <c r="W70" s="348">
        <v>19.835790150908299</v>
      </c>
      <c r="X70" s="349">
        <v>18.5050641764003</v>
      </c>
      <c r="Y70" s="347">
        <v>20.9844455188171</v>
      </c>
      <c r="Z70" s="351">
        <v>0.27659723498277039</v>
      </c>
      <c r="AA70" s="351">
        <v>0.36752333040981544</v>
      </c>
      <c r="AB70" s="351">
        <v>0.48382190366021322</v>
      </c>
    </row>
    <row r="71" spans="1:28" s="353" customFormat="1" ht="13.7" customHeight="1" x14ac:dyDescent="0.25">
      <c r="A71" s="342">
        <f>RANK(E71,$E$67:$E$73,0)</f>
        <v>3</v>
      </c>
      <c r="B71" s="343" t="s">
        <v>494</v>
      </c>
      <c r="C71" s="344" t="s">
        <v>565</v>
      </c>
      <c r="D71" s="396" t="s">
        <v>1105</v>
      </c>
      <c r="E71" s="345">
        <v>12116.085364407236</v>
      </c>
      <c r="F71" s="345">
        <v>25325</v>
      </c>
      <c r="G71" s="543">
        <v>0</v>
      </c>
      <c r="H71" s="346" t="s">
        <v>1116</v>
      </c>
      <c r="I71" s="345">
        <v>25517</v>
      </c>
      <c r="J71" s="347">
        <v>0.75814412635735184</v>
      </c>
      <c r="K71" s="348">
        <v>221.0344808543</v>
      </c>
      <c r="L71" s="349">
        <v>324.698272902611</v>
      </c>
      <c r="M71" s="347">
        <v>458.71805382639201</v>
      </c>
      <c r="N71" s="348">
        <v>114.57488398243875</v>
      </c>
      <c r="O71" s="349">
        <v>77.995487236841271</v>
      </c>
      <c r="P71" s="347">
        <v>55.208204230794422</v>
      </c>
      <c r="Q71" s="350">
        <v>22.228040819943551</v>
      </c>
      <c r="R71" s="351">
        <v>17.562109386352418</v>
      </c>
      <c r="S71" s="352">
        <v>13.537401919254856</v>
      </c>
      <c r="T71" s="348">
        <v>92.551068358988985</v>
      </c>
      <c r="U71" s="349">
        <v>58.936281609633021</v>
      </c>
      <c r="V71" s="347">
        <v>39.78795462004765</v>
      </c>
      <c r="W71" s="348">
        <v>21.2045047522926</v>
      </c>
      <c r="X71" s="349">
        <v>25.157229119916799</v>
      </c>
      <c r="Y71" s="347">
        <v>27.693944085240101</v>
      </c>
      <c r="Z71" s="351">
        <v>5.9230009871668307E-2</v>
      </c>
      <c r="AA71" s="351">
        <v>8.6870681145113524E-2</v>
      </c>
      <c r="AB71" s="351">
        <v>0.11846001974333661</v>
      </c>
    </row>
    <row r="72" spans="1:28" s="353" customFormat="1" ht="13.7" customHeight="1" x14ac:dyDescent="0.25">
      <c r="A72" s="342">
        <f t="shared" si="3"/>
        <v>4</v>
      </c>
      <c r="B72" s="343" t="s">
        <v>60</v>
      </c>
      <c r="C72" s="344" t="s">
        <v>566</v>
      </c>
      <c r="D72" s="396" t="s">
        <v>1105</v>
      </c>
      <c r="E72" s="345">
        <v>11569.090542939943</v>
      </c>
      <c r="F72" s="345">
        <v>3026.6</v>
      </c>
      <c r="G72" s="543">
        <v>0</v>
      </c>
      <c r="H72" s="346" t="s">
        <v>1117</v>
      </c>
      <c r="I72" s="345">
        <v>3630</v>
      </c>
      <c r="J72" s="347">
        <v>19.93656247934976</v>
      </c>
      <c r="K72" s="348">
        <v>53.443977797371701</v>
      </c>
      <c r="L72" s="349">
        <v>67.705925507906002</v>
      </c>
      <c r="M72" s="347">
        <v>77.771633475450997</v>
      </c>
      <c r="N72" s="348">
        <v>56.631263703369846</v>
      </c>
      <c r="O72" s="349">
        <v>44.702143531685195</v>
      </c>
      <c r="P72" s="347">
        <v>38.916502904048698</v>
      </c>
      <c r="Q72" s="350">
        <v>6.412104300383362</v>
      </c>
      <c r="R72" s="351">
        <v>5.7892897125994702</v>
      </c>
      <c r="S72" s="352">
        <v>5.2082033629718936</v>
      </c>
      <c r="T72" s="348">
        <v>40.962774368844556</v>
      </c>
      <c r="U72" s="349">
        <v>33.521179581930603</v>
      </c>
      <c r="V72" s="347">
        <v>28.952432217827539</v>
      </c>
      <c r="W72" s="348">
        <v>11.3225520341016</v>
      </c>
      <c r="X72" s="349">
        <v>12.9508100847468</v>
      </c>
      <c r="Y72" s="347">
        <v>13.383019989779299</v>
      </c>
      <c r="Z72" s="351">
        <v>0.80231035644740634</v>
      </c>
      <c r="AA72" s="351">
        <v>0.47145233168873663</v>
      </c>
      <c r="AB72" s="351">
        <v>0.54154223084893272</v>
      </c>
    </row>
    <row r="73" spans="1:28" s="353" customFormat="1" ht="13.7" customHeight="1" x14ac:dyDescent="0.25">
      <c r="A73" s="342">
        <f t="shared" si="3"/>
        <v>6</v>
      </c>
      <c r="B73" s="343" t="s">
        <v>460</v>
      </c>
      <c r="C73" s="344" t="s">
        <v>567</v>
      </c>
      <c r="D73" s="396" t="s">
        <v>1105</v>
      </c>
      <c r="E73" s="345">
        <v>9984.294091772661</v>
      </c>
      <c r="F73" s="345">
        <v>2612</v>
      </c>
      <c r="G73" s="543">
        <v>0</v>
      </c>
      <c r="H73" s="346" t="s">
        <v>1118</v>
      </c>
      <c r="I73" s="345">
        <v>2683</v>
      </c>
      <c r="J73" s="347">
        <v>2.7182235834609436</v>
      </c>
      <c r="K73" s="348">
        <v>39.536074722717998</v>
      </c>
      <c r="L73" s="349">
        <v>49.353151344645802</v>
      </c>
      <c r="M73" s="347">
        <v>56.374497027219398</v>
      </c>
      <c r="N73" s="348">
        <v>66.066245026067477</v>
      </c>
      <c r="O73" s="349">
        <v>52.92468522951512</v>
      </c>
      <c r="P73" s="347">
        <v>46.333007614042984</v>
      </c>
      <c r="Q73" s="350">
        <v>16.063338314482589</v>
      </c>
      <c r="R73" s="351">
        <v>12.323111757028544</v>
      </c>
      <c r="S73" s="352">
        <v>9.7341391996126632</v>
      </c>
      <c r="T73" s="348">
        <v>46.822613630616146</v>
      </c>
      <c r="U73" s="349">
        <v>37.269024956001246</v>
      </c>
      <c r="V73" s="347">
        <v>31.629739827898746</v>
      </c>
      <c r="W73" s="348">
        <v>27.678910501198501</v>
      </c>
      <c r="X73" s="349">
        <v>26.352196544701101</v>
      </c>
      <c r="Y73" s="347">
        <v>23.475024720942301</v>
      </c>
      <c r="Z73" s="351" t="s">
        <v>50</v>
      </c>
      <c r="AA73" s="351" t="s">
        <v>50</v>
      </c>
      <c r="AB73" s="351" t="s">
        <v>50</v>
      </c>
    </row>
    <row r="74" spans="1:28" s="329" customFormat="1" ht="13.7" customHeight="1" x14ac:dyDescent="0.25">
      <c r="A74" s="320"/>
      <c r="B74" s="330" t="s">
        <v>326</v>
      </c>
      <c r="C74" s="331" t="s">
        <v>326</v>
      </c>
      <c r="D74" s="332" t="s">
        <v>789</v>
      </c>
      <c r="E74" s="332">
        <f>SUM(E75:E92)</f>
        <v>39854.937488865988</v>
      </c>
      <c r="F74" s="333"/>
      <c r="G74" s="542"/>
      <c r="H74" s="334"/>
      <c r="I74" s="333"/>
      <c r="J74" s="336">
        <v>23.831762134126397</v>
      </c>
      <c r="K74" s="336">
        <v>54.348627787711052</v>
      </c>
      <c r="L74" s="337">
        <v>69.06176011379624</v>
      </c>
      <c r="M74" s="338">
        <v>86.577421596373185</v>
      </c>
      <c r="N74" s="336">
        <v>40.070082391602114</v>
      </c>
      <c r="O74" s="337">
        <v>30.155724764044869</v>
      </c>
      <c r="P74" s="338">
        <v>22.901558036292812</v>
      </c>
      <c r="Q74" s="339">
        <v>3.8398893176907039</v>
      </c>
      <c r="R74" s="340">
        <v>3.3852428044573672</v>
      </c>
      <c r="S74" s="341">
        <v>2.9460546958964273</v>
      </c>
      <c r="T74" s="336">
        <v>20.193761509351123</v>
      </c>
      <c r="U74" s="337">
        <v>15.961667734831732</v>
      </c>
      <c r="V74" s="338">
        <v>12.836811375618085</v>
      </c>
      <c r="W74" s="336">
        <v>10.888851248676918</v>
      </c>
      <c r="X74" s="337">
        <v>12.182856773348874</v>
      </c>
      <c r="Y74" s="338">
        <v>13.44097036804817</v>
      </c>
      <c r="Z74" s="340">
        <v>0.42142261934087172</v>
      </c>
      <c r="AA74" s="340">
        <v>0.46133934424531392</v>
      </c>
      <c r="AB74" s="340">
        <v>0.53393858002017425</v>
      </c>
    </row>
    <row r="75" spans="1:28" s="353" customFormat="1" ht="13.7" customHeight="1" x14ac:dyDescent="0.25">
      <c r="A75" s="342">
        <f t="shared" ref="A75:A92" si="4">RANK(E75,$E$75:$E$92,0)</f>
        <v>10</v>
      </c>
      <c r="B75" s="343" t="s">
        <v>251</v>
      </c>
      <c r="C75" s="344" t="s">
        <v>568</v>
      </c>
      <c r="D75" s="396" t="s">
        <v>1100</v>
      </c>
      <c r="E75" s="345">
        <v>1546.328036000644</v>
      </c>
      <c r="F75" s="345">
        <v>1265.4000000000001</v>
      </c>
      <c r="G75" s="543">
        <v>0</v>
      </c>
      <c r="H75" s="346" t="s">
        <v>1119</v>
      </c>
      <c r="I75" s="345">
        <v>640</v>
      </c>
      <c r="J75" s="347">
        <v>-49.423107317844163</v>
      </c>
      <c r="K75" s="348">
        <v>12.8311725420072</v>
      </c>
      <c r="L75" s="349">
        <v>16.8972287119886</v>
      </c>
      <c r="M75" s="347">
        <v>24.003733652531398</v>
      </c>
      <c r="N75" s="348">
        <v>98.619202248062948</v>
      </c>
      <c r="O75" s="349">
        <v>74.8880198977361</v>
      </c>
      <c r="P75" s="347">
        <v>52.716798907929594</v>
      </c>
      <c r="Q75" s="350">
        <v>4.5677827002105182</v>
      </c>
      <c r="R75" s="351">
        <v>4.3271198529001929</v>
      </c>
      <c r="S75" s="352">
        <v>4.0179067718223118</v>
      </c>
      <c r="T75" s="348">
        <v>42.063063551274858</v>
      </c>
      <c r="U75" s="349">
        <v>35.038098380668416</v>
      </c>
      <c r="V75" s="347">
        <v>28.003284259399759</v>
      </c>
      <c r="W75" s="348">
        <v>4.9493899940726003</v>
      </c>
      <c r="X75" s="349">
        <v>5.9344546212431704</v>
      </c>
      <c r="Y75" s="347">
        <v>7.9040925728180804</v>
      </c>
      <c r="Z75" s="351">
        <v>0.11342518021321242</v>
      </c>
      <c r="AA75" s="351">
        <v>0.11636636636636634</v>
      </c>
      <c r="AB75" s="351">
        <v>0.11636636636636634</v>
      </c>
    </row>
    <row r="76" spans="1:28" s="364" customFormat="1" ht="13.7" customHeight="1" x14ac:dyDescent="0.25">
      <c r="A76" s="342">
        <f t="shared" si="4"/>
        <v>13</v>
      </c>
      <c r="B76" s="354" t="s">
        <v>256</v>
      </c>
      <c r="C76" s="355" t="s">
        <v>569</v>
      </c>
      <c r="D76" s="397" t="s">
        <v>1100</v>
      </c>
      <c r="E76" s="356">
        <v>810.26958063328493</v>
      </c>
      <c r="F76" s="356">
        <v>710.3</v>
      </c>
      <c r="G76" s="544">
        <v>0</v>
      </c>
      <c r="H76" s="357" t="s">
        <v>1116</v>
      </c>
      <c r="I76" s="356">
        <v>1070</v>
      </c>
      <c r="J76" s="358">
        <v>50.640574405180928</v>
      </c>
      <c r="K76" s="359">
        <v>21.162867658032599</v>
      </c>
      <c r="L76" s="360">
        <v>24.6069870035696</v>
      </c>
      <c r="M76" s="358">
        <v>33.450329477933501</v>
      </c>
      <c r="N76" s="359">
        <v>33.563504316977465</v>
      </c>
      <c r="O76" s="360">
        <v>28.865785148623058</v>
      </c>
      <c r="P76" s="358">
        <v>21.234469468187761</v>
      </c>
      <c r="Q76" s="361">
        <v>4.7176690382926605</v>
      </c>
      <c r="R76" s="362">
        <v>4.138369897861212</v>
      </c>
      <c r="S76" s="363">
        <v>3.5240658669106733</v>
      </c>
      <c r="T76" s="359">
        <v>21.10320158568766</v>
      </c>
      <c r="U76" s="360">
        <v>18.365232608229139</v>
      </c>
      <c r="V76" s="358">
        <v>14.181985173289238</v>
      </c>
      <c r="W76" s="359">
        <v>14.9301546945208</v>
      </c>
      <c r="X76" s="360">
        <v>15.274390177171</v>
      </c>
      <c r="Y76" s="358">
        <v>17.926481507910999</v>
      </c>
      <c r="Z76" s="362">
        <v>0.49711389553709706</v>
      </c>
      <c r="AA76" s="362">
        <v>0.49711389553709706</v>
      </c>
      <c r="AB76" s="362">
        <v>0.49711389553709706</v>
      </c>
    </row>
    <row r="77" spans="1:28" s="353" customFormat="1" ht="13.7" customHeight="1" x14ac:dyDescent="0.25">
      <c r="A77" s="342">
        <f t="shared" si="4"/>
        <v>2</v>
      </c>
      <c r="B77" s="343" t="s">
        <v>153</v>
      </c>
      <c r="C77" s="344" t="s">
        <v>570</v>
      </c>
      <c r="D77" s="396" t="s">
        <v>1100</v>
      </c>
      <c r="E77" s="345">
        <v>5941.8178086588314</v>
      </c>
      <c r="F77" s="345">
        <v>1878.3</v>
      </c>
      <c r="G77" s="543">
        <v>0</v>
      </c>
      <c r="H77" s="346" t="s">
        <v>1117</v>
      </c>
      <c r="I77" s="345">
        <v>2320</v>
      </c>
      <c r="J77" s="347">
        <v>23.515945269658744</v>
      </c>
      <c r="K77" s="348">
        <v>70.4862204722006</v>
      </c>
      <c r="L77" s="349">
        <v>86.194071837372704</v>
      </c>
      <c r="M77" s="347">
        <v>105.61117242208201</v>
      </c>
      <c r="N77" s="348">
        <v>26.647761610949075</v>
      </c>
      <c r="O77" s="349">
        <v>21.79152185249928</v>
      </c>
      <c r="P77" s="347">
        <v>17.785050169628363</v>
      </c>
      <c r="Q77" s="350">
        <v>4.330341665865852</v>
      </c>
      <c r="R77" s="351">
        <v>3.7133515255077403</v>
      </c>
      <c r="S77" s="352">
        <v>3.144595402035673</v>
      </c>
      <c r="T77" s="348">
        <v>16.584391430260965</v>
      </c>
      <c r="U77" s="349">
        <v>13.922443525328625</v>
      </c>
      <c r="V77" s="347">
        <v>10.997586899637739</v>
      </c>
      <c r="W77" s="348">
        <v>17.379392656131699</v>
      </c>
      <c r="X77" s="349">
        <v>18.347426857147902</v>
      </c>
      <c r="Y77" s="347">
        <v>19.1474798004128</v>
      </c>
      <c r="Z77" s="351">
        <v>0.63887557898099345</v>
      </c>
      <c r="AA77" s="351">
        <v>0.63887557898099345</v>
      </c>
      <c r="AB77" s="351">
        <v>0.63887557898099345</v>
      </c>
    </row>
    <row r="78" spans="1:28" s="353" customFormat="1" ht="13.7" customHeight="1" x14ac:dyDescent="0.25">
      <c r="A78" s="342">
        <f t="shared" si="4"/>
        <v>7</v>
      </c>
      <c r="B78" s="343" t="s">
        <v>374</v>
      </c>
      <c r="C78" s="344" t="s">
        <v>571</v>
      </c>
      <c r="D78" s="396" t="s">
        <v>1100</v>
      </c>
      <c r="E78" s="345">
        <v>2016.9451251618098</v>
      </c>
      <c r="F78" s="345">
        <v>1377.7</v>
      </c>
      <c r="G78" s="543">
        <v>0</v>
      </c>
      <c r="H78" s="346" t="s">
        <v>1117</v>
      </c>
      <c r="I78" s="345">
        <v>1850</v>
      </c>
      <c r="J78" s="347">
        <v>34.281773971111271</v>
      </c>
      <c r="K78" s="348">
        <v>34.863859748376299</v>
      </c>
      <c r="L78" s="349">
        <v>47.920816501784401</v>
      </c>
      <c r="M78" s="347">
        <v>41.475176833384502</v>
      </c>
      <c r="N78" s="348">
        <v>39.516565576597216</v>
      </c>
      <c r="O78" s="349">
        <v>28.749510141353692</v>
      </c>
      <c r="P78" s="347">
        <v>33.217459338016653</v>
      </c>
      <c r="Q78" s="350">
        <v>3.2716683281962484</v>
      </c>
      <c r="R78" s="351">
        <v>2.9937409416273817</v>
      </c>
      <c r="S78" s="352">
        <v>2.7954241218027112</v>
      </c>
      <c r="T78" s="348">
        <v>23.694113792753519</v>
      </c>
      <c r="U78" s="349">
        <v>18.373916492464819</v>
      </c>
      <c r="V78" s="347">
        <v>16.877670291877113</v>
      </c>
      <c r="W78" s="348">
        <v>8.5433473960907307</v>
      </c>
      <c r="X78" s="349">
        <v>10.8751082259237</v>
      </c>
      <c r="Y78" s="347">
        <v>8.70381348950459</v>
      </c>
      <c r="Z78" s="351">
        <v>0.64074181607026204</v>
      </c>
      <c r="AA78" s="351">
        <v>0.64074181607026204</v>
      </c>
      <c r="AB78" s="351">
        <v>0.64074181607026204</v>
      </c>
    </row>
    <row r="79" spans="1:28" s="364" customFormat="1" ht="13.7" customHeight="1" x14ac:dyDescent="0.25">
      <c r="A79" s="342">
        <f t="shared" si="4"/>
        <v>11</v>
      </c>
      <c r="B79" s="354" t="s">
        <v>220</v>
      </c>
      <c r="C79" s="355" t="s">
        <v>572</v>
      </c>
      <c r="D79" s="397" t="s">
        <v>1100</v>
      </c>
      <c r="E79" s="356">
        <v>1435.9327352632424</v>
      </c>
      <c r="F79" s="356">
        <v>4363.3</v>
      </c>
      <c r="G79" s="544">
        <v>0</v>
      </c>
      <c r="H79" s="357" t="s">
        <v>1117</v>
      </c>
      <c r="I79" s="356">
        <v>4649.7373046875</v>
      </c>
      <c r="J79" s="358">
        <v>6.56469426093782</v>
      </c>
      <c r="K79" s="359">
        <v>138.041999729005</v>
      </c>
      <c r="L79" s="360">
        <v>146.75901988634701</v>
      </c>
      <c r="M79" s="358">
        <v>175.90342689199301</v>
      </c>
      <c r="N79" s="359">
        <v>31.608496027047888</v>
      </c>
      <c r="O79" s="360">
        <v>29.731051647653569</v>
      </c>
      <c r="P79" s="358">
        <v>24.805088093474854</v>
      </c>
      <c r="Q79" s="361">
        <v>4.9967467975896565</v>
      </c>
      <c r="R79" s="362">
        <v>4.4341081580030313</v>
      </c>
      <c r="S79" s="363">
        <v>3.8949540335286952</v>
      </c>
      <c r="T79" s="359">
        <v>23.465089960460194</v>
      </c>
      <c r="U79" s="360">
        <v>21.937730032370116</v>
      </c>
      <c r="V79" s="358">
        <v>17.605625006598618</v>
      </c>
      <c r="W79" s="359">
        <v>17.022933796823999</v>
      </c>
      <c r="X79" s="360">
        <v>15.8038276170759</v>
      </c>
      <c r="Y79" s="358">
        <v>16.718670403756299</v>
      </c>
      <c r="Z79" s="362">
        <v>0.30684717422071134</v>
      </c>
      <c r="AA79" s="362">
        <v>0.82256365433367851</v>
      </c>
      <c r="AB79" s="362">
        <v>0.90814143811595804</v>
      </c>
    </row>
    <row r="80" spans="1:28" s="364" customFormat="1" ht="13.7" customHeight="1" x14ac:dyDescent="0.25">
      <c r="A80" s="342">
        <f t="shared" si="4"/>
        <v>12</v>
      </c>
      <c r="B80" s="354" t="s">
        <v>193</v>
      </c>
      <c r="C80" s="355" t="s">
        <v>573</v>
      </c>
      <c r="D80" s="397" t="s">
        <v>1100</v>
      </c>
      <c r="E80" s="356">
        <v>1176.0835923554982</v>
      </c>
      <c r="F80" s="356">
        <v>569.70000000000005</v>
      </c>
      <c r="G80" s="544">
        <v>0</v>
      </c>
      <c r="H80" s="357" t="s">
        <v>1117</v>
      </c>
      <c r="I80" s="356">
        <v>690.03607177734375</v>
      </c>
      <c r="J80" s="358">
        <v>21.122708755019069</v>
      </c>
      <c r="K80" s="359">
        <v>22.342057471682399</v>
      </c>
      <c r="L80" s="360">
        <v>27.724868722134602</v>
      </c>
      <c r="M80" s="358">
        <v>41.278735665519598</v>
      </c>
      <c r="N80" s="359">
        <v>25.498994473632091</v>
      </c>
      <c r="O80" s="360">
        <v>20.54833895553023</v>
      </c>
      <c r="P80" s="358">
        <v>13.801294802637917</v>
      </c>
      <c r="Q80" s="361">
        <v>4.1858700896592174</v>
      </c>
      <c r="R80" s="362">
        <v>3.7066346685337583</v>
      </c>
      <c r="S80" s="363">
        <v>3.1232233688434312</v>
      </c>
      <c r="T80" s="359">
        <v>14.23093204826942</v>
      </c>
      <c r="U80" s="360">
        <v>11.706116780969003</v>
      </c>
      <c r="V80" s="358">
        <v>8.3240987049205053</v>
      </c>
      <c r="W80" s="359">
        <v>17.1860200673283</v>
      </c>
      <c r="X80" s="360">
        <v>19.133919891732798</v>
      </c>
      <c r="Y80" s="358">
        <v>24.562994736586798</v>
      </c>
      <c r="Z80" s="362">
        <v>1.7794547619469543</v>
      </c>
      <c r="AA80" s="362">
        <v>1.7778189836050728</v>
      </c>
      <c r="AB80" s="362">
        <v>2.2061440847442864</v>
      </c>
    </row>
    <row r="81" spans="1:28" s="364" customFormat="1" ht="13.7" customHeight="1" x14ac:dyDescent="0.25">
      <c r="A81" s="342">
        <f t="shared" si="4"/>
        <v>4</v>
      </c>
      <c r="B81" s="354" t="s">
        <v>445</v>
      </c>
      <c r="C81" s="355" t="s">
        <v>574</v>
      </c>
      <c r="D81" s="397" t="s">
        <v>1100</v>
      </c>
      <c r="E81" s="356">
        <v>3772.7370257070784</v>
      </c>
      <c r="F81" s="356">
        <v>3199.7</v>
      </c>
      <c r="G81" s="544">
        <v>0</v>
      </c>
      <c r="H81" s="357" t="s">
        <v>1118</v>
      </c>
      <c r="I81" s="356">
        <v>3550</v>
      </c>
      <c r="J81" s="358">
        <v>10.947901365753054</v>
      </c>
      <c r="K81" s="359">
        <v>58.514766809902</v>
      </c>
      <c r="L81" s="360">
        <v>88.572654601670493</v>
      </c>
      <c r="M81" s="358">
        <v>108.67488924295399</v>
      </c>
      <c r="N81" s="359">
        <v>54.681923460362135</v>
      </c>
      <c r="O81" s="360">
        <v>36.125145107027798</v>
      </c>
      <c r="P81" s="358">
        <v>29.442864145430491</v>
      </c>
      <c r="Q81" s="361">
        <v>4.4262456144909157</v>
      </c>
      <c r="R81" s="362">
        <v>3.9654461194876505</v>
      </c>
      <c r="S81" s="363">
        <v>3.4948314420961499</v>
      </c>
      <c r="T81" s="359">
        <v>27.673933252180607</v>
      </c>
      <c r="U81" s="360">
        <v>20.093069032301472</v>
      </c>
      <c r="V81" s="358">
        <v>16.866037173869056</v>
      </c>
      <c r="W81" s="359">
        <v>8.4359019348391904</v>
      </c>
      <c r="X81" s="360">
        <v>11.579730083233899</v>
      </c>
      <c r="Y81" s="358">
        <v>12.618660104042901</v>
      </c>
      <c r="Z81" s="362" t="s">
        <v>50</v>
      </c>
      <c r="AA81" s="362" t="s">
        <v>50</v>
      </c>
      <c r="AB81" s="362" t="s">
        <v>50</v>
      </c>
    </row>
    <row r="82" spans="1:28" s="353" customFormat="1" ht="13.7" customHeight="1" x14ac:dyDescent="0.25">
      <c r="A82" s="342">
        <f t="shared" si="4"/>
        <v>5</v>
      </c>
      <c r="B82" s="343" t="s">
        <v>235</v>
      </c>
      <c r="C82" s="344" t="s">
        <v>575</v>
      </c>
      <c r="D82" s="396" t="s">
        <v>1100</v>
      </c>
      <c r="E82" s="345">
        <v>3240.5447263886649</v>
      </c>
      <c r="F82" s="345">
        <v>5891</v>
      </c>
      <c r="G82" s="543">
        <v>0</v>
      </c>
      <c r="H82" s="346" t="s">
        <v>1117</v>
      </c>
      <c r="I82" s="345">
        <v>7050</v>
      </c>
      <c r="J82" s="347">
        <v>19.674079103717546</v>
      </c>
      <c r="K82" s="348">
        <v>117.348321169152</v>
      </c>
      <c r="L82" s="349">
        <v>146.548105692294</v>
      </c>
      <c r="M82" s="347">
        <v>177.07091863152601</v>
      </c>
      <c r="N82" s="348">
        <v>50.200973829940054</v>
      </c>
      <c r="O82" s="349">
        <v>40.198404286230009</v>
      </c>
      <c r="P82" s="347">
        <v>33.269155915200386</v>
      </c>
      <c r="Q82" s="350">
        <v>7.7485028498337858</v>
      </c>
      <c r="R82" s="351">
        <v>6.7614852624290425</v>
      </c>
      <c r="S82" s="352">
        <v>5.8680346094508495</v>
      </c>
      <c r="T82" s="348">
        <v>30.318349473427382</v>
      </c>
      <c r="U82" s="349">
        <v>25.997884511923989</v>
      </c>
      <c r="V82" s="347">
        <v>21.482139671056487</v>
      </c>
      <c r="W82" s="348">
        <v>18.426553834743199</v>
      </c>
      <c r="X82" s="349">
        <v>17.964454253800302</v>
      </c>
      <c r="Y82" s="347">
        <v>18.885833002445199</v>
      </c>
      <c r="Z82" s="351">
        <v>0.29030529057868615</v>
      </c>
      <c r="AA82" s="351">
        <v>0.60372995268076557</v>
      </c>
      <c r="AB82" s="351">
        <v>0.75395608589518082</v>
      </c>
    </row>
    <row r="83" spans="1:28" s="353" customFormat="1" ht="13.7" customHeight="1" x14ac:dyDescent="0.25">
      <c r="A83" s="342">
        <f t="shared" si="4"/>
        <v>18</v>
      </c>
      <c r="B83" s="343" t="s">
        <v>410</v>
      </c>
      <c r="C83" s="344" t="s">
        <v>576</v>
      </c>
      <c r="D83" s="396" t="s">
        <v>1100</v>
      </c>
      <c r="E83" s="345">
        <v>338.33332362153163</v>
      </c>
      <c r="F83" s="345">
        <v>1194.8</v>
      </c>
      <c r="G83" s="543">
        <v>0</v>
      </c>
      <c r="H83" s="346" t="s">
        <v>1116</v>
      </c>
      <c r="I83" s="345">
        <v>1660</v>
      </c>
      <c r="J83" s="347">
        <v>38.935386675594245</v>
      </c>
      <c r="K83" s="348">
        <v>7.6200045812634496</v>
      </c>
      <c r="L83" s="349">
        <v>19.030284434319</v>
      </c>
      <c r="M83" s="347">
        <v>44.324205514650998</v>
      </c>
      <c r="N83" s="348">
        <v>156.79780599316828</v>
      </c>
      <c r="O83" s="349">
        <v>62.784137784368113</v>
      </c>
      <c r="P83" s="347">
        <v>26.9559259128755</v>
      </c>
      <c r="Q83" s="350">
        <v>3.8716195312545452</v>
      </c>
      <c r="R83" s="351">
        <v>3.6736514888009224</v>
      </c>
      <c r="S83" s="352">
        <v>3.2541742634347601</v>
      </c>
      <c r="T83" s="348">
        <v>36.625391827418191</v>
      </c>
      <c r="U83" s="349">
        <v>22.543750168488582</v>
      </c>
      <c r="V83" s="347">
        <v>14.342799408795351</v>
      </c>
      <c r="W83" s="348">
        <v>2.5072288564074001</v>
      </c>
      <c r="X83" s="349">
        <v>6.00476260885437</v>
      </c>
      <c r="Y83" s="347">
        <v>12.8031709751452</v>
      </c>
      <c r="Z83" s="351">
        <v>0.20087043856712419</v>
      </c>
      <c r="AA83" s="351">
        <v>0.20087043856712419</v>
      </c>
      <c r="AB83" s="351">
        <v>0.20087043856712419</v>
      </c>
    </row>
    <row r="84" spans="1:28" s="353" customFormat="1" ht="13.7" customHeight="1" x14ac:dyDescent="0.25">
      <c r="A84" s="342">
        <f t="shared" si="4"/>
        <v>3</v>
      </c>
      <c r="B84" s="343" t="s">
        <v>231</v>
      </c>
      <c r="C84" s="408" t="s">
        <v>577</v>
      </c>
      <c r="D84" s="409" t="s">
        <v>1100</v>
      </c>
      <c r="E84" s="410">
        <v>4554.760609228787</v>
      </c>
      <c r="F84" s="410">
        <v>2797.2</v>
      </c>
      <c r="G84" s="546">
        <v>0</v>
      </c>
      <c r="H84" s="346" t="s">
        <v>1117</v>
      </c>
      <c r="I84" s="410">
        <v>3460</v>
      </c>
      <c r="J84" s="411">
        <v>23.695123695123698</v>
      </c>
      <c r="K84" s="412">
        <v>87.633258252371206</v>
      </c>
      <c r="L84" s="413">
        <v>100.51945622852701</v>
      </c>
      <c r="M84" s="411">
        <v>120.26099244268801</v>
      </c>
      <c r="N84" s="412">
        <v>31.919388321092264</v>
      </c>
      <c r="O84" s="413">
        <v>27.827448585084625</v>
      </c>
      <c r="P84" s="411">
        <v>23.259412243193012</v>
      </c>
      <c r="Q84" s="414">
        <v>3.7592713598624914</v>
      </c>
      <c r="R84" s="415">
        <v>3.3591257724901342</v>
      </c>
      <c r="S84" s="416">
        <v>2.972599744960756</v>
      </c>
      <c r="T84" s="412">
        <v>21.225034510339867</v>
      </c>
      <c r="U84" s="413">
        <v>17.882175977411528</v>
      </c>
      <c r="V84" s="411">
        <v>14.649560265125098</v>
      </c>
      <c r="W84" s="412">
        <v>12.4099705574687</v>
      </c>
      <c r="X84" s="413">
        <v>12.7498282418776</v>
      </c>
      <c r="Y84" s="411">
        <v>13.5603806610285</v>
      </c>
      <c r="Z84" s="415">
        <v>0.35750035750035752</v>
      </c>
      <c r="AA84" s="415">
        <v>0.35750035750035752</v>
      </c>
      <c r="AB84" s="415">
        <v>0.35750035750035752</v>
      </c>
    </row>
    <row r="85" spans="1:28" s="353" customFormat="1" ht="13.7" customHeight="1" x14ac:dyDescent="0.25">
      <c r="A85" s="342">
        <f t="shared" si="4"/>
        <v>15</v>
      </c>
      <c r="B85" s="343" t="s">
        <v>383</v>
      </c>
      <c r="C85" s="344" t="s">
        <v>578</v>
      </c>
      <c r="D85" s="396" t="s">
        <v>1100</v>
      </c>
      <c r="E85" s="345">
        <v>490.29997930660647</v>
      </c>
      <c r="F85" s="345">
        <v>234.89</v>
      </c>
      <c r="G85" s="543">
        <v>0</v>
      </c>
      <c r="H85" s="346" t="s">
        <v>1118</v>
      </c>
      <c r="I85" s="345">
        <v>275.321533203125</v>
      </c>
      <c r="J85" s="347">
        <v>17.212964878506966</v>
      </c>
      <c r="K85" s="348">
        <v>10.381026636937699</v>
      </c>
      <c r="L85" s="349">
        <v>13.228623545871001</v>
      </c>
      <c r="M85" s="347">
        <v>16.068378452357599</v>
      </c>
      <c r="N85" s="348">
        <v>22.626856496467891</v>
      </c>
      <c r="O85" s="349">
        <v>17.756193543909209</v>
      </c>
      <c r="P85" s="347">
        <v>14.618152086499819</v>
      </c>
      <c r="Q85" s="350">
        <v>2.2297550256728371</v>
      </c>
      <c r="R85" s="351">
        <v>2.0314014149801887</v>
      </c>
      <c r="S85" s="352">
        <v>1.8243116511462114</v>
      </c>
      <c r="T85" s="348">
        <v>10.656665108690456</v>
      </c>
      <c r="U85" s="349">
        <v>8.3923804636234696</v>
      </c>
      <c r="V85" s="347">
        <v>6.6491257146185561</v>
      </c>
      <c r="W85" s="348">
        <v>10.2151180386718</v>
      </c>
      <c r="X85" s="349">
        <v>11.9730707471866</v>
      </c>
      <c r="Y85" s="347">
        <v>13.1500557785238</v>
      </c>
      <c r="Z85" s="351">
        <v>1.2527140363574438</v>
      </c>
      <c r="AA85" s="351">
        <v>1.2527140363574438</v>
      </c>
      <c r="AB85" s="351">
        <v>1.2527140363574438</v>
      </c>
    </row>
    <row r="86" spans="1:28" s="364" customFormat="1" ht="13.7" customHeight="1" x14ac:dyDescent="0.25">
      <c r="A86" s="342">
        <f t="shared" si="4"/>
        <v>1</v>
      </c>
      <c r="B86" s="354" t="s">
        <v>216</v>
      </c>
      <c r="C86" s="355" t="s">
        <v>579</v>
      </c>
      <c r="D86" s="397" t="s">
        <v>1100</v>
      </c>
      <c r="E86" s="356">
        <v>7687.3506110932203</v>
      </c>
      <c r="F86" s="356">
        <v>2416.1</v>
      </c>
      <c r="G86" s="544">
        <v>0</v>
      </c>
      <c r="H86" s="357" t="s">
        <v>1116</v>
      </c>
      <c r="I86" s="356">
        <v>3382</v>
      </c>
      <c r="J86" s="358">
        <v>39.977649931708136</v>
      </c>
      <c r="K86" s="359">
        <v>64.179202780285607</v>
      </c>
      <c r="L86" s="360">
        <v>80.849655835052502</v>
      </c>
      <c r="M86" s="358">
        <v>105.620713717196</v>
      </c>
      <c r="N86" s="359">
        <v>37.646151639985327</v>
      </c>
      <c r="O86" s="360">
        <v>29.88386252291869</v>
      </c>
      <c r="P86" s="358">
        <v>22.875247808580536</v>
      </c>
      <c r="Q86" s="361">
        <v>5.0165397216071304</v>
      </c>
      <c r="R86" s="362">
        <v>4.3531702729612372</v>
      </c>
      <c r="S86" s="363">
        <v>3.7099467994758295</v>
      </c>
      <c r="T86" s="359">
        <v>21.387330434760191</v>
      </c>
      <c r="U86" s="360">
        <v>17.694594658865928</v>
      </c>
      <c r="V86" s="358">
        <v>14.141816466174102</v>
      </c>
      <c r="W86" s="359">
        <v>14.142880006840199</v>
      </c>
      <c r="X86" s="360">
        <v>15.598291312901001</v>
      </c>
      <c r="Y86" s="358">
        <v>17.5119520442191</v>
      </c>
      <c r="Z86" s="362">
        <v>0.35074707172716363</v>
      </c>
      <c r="AA86" s="362">
        <v>0.30858292603624027</v>
      </c>
      <c r="AB86" s="362">
        <v>0.38873688493786024</v>
      </c>
    </row>
    <row r="87" spans="1:28" s="364" customFormat="1" ht="13.7" customHeight="1" x14ac:dyDescent="0.25">
      <c r="A87" s="342">
        <f t="shared" si="4"/>
        <v>14</v>
      </c>
      <c r="B87" s="354" t="s">
        <v>481</v>
      </c>
      <c r="C87" s="355" t="s">
        <v>580</v>
      </c>
      <c r="D87" s="397" t="s">
        <v>1100</v>
      </c>
      <c r="E87" s="356">
        <v>648.87649636666129</v>
      </c>
      <c r="F87" s="356">
        <v>769</v>
      </c>
      <c r="G87" s="544">
        <v>0</v>
      </c>
      <c r="H87" s="357" t="s">
        <v>1116</v>
      </c>
      <c r="I87" s="356">
        <v>1420</v>
      </c>
      <c r="J87" s="358">
        <v>84.655396618985691</v>
      </c>
      <c r="K87" s="359">
        <v>4.57449772192175</v>
      </c>
      <c r="L87" s="360">
        <v>40.828206541043699</v>
      </c>
      <c r="M87" s="358">
        <v>76.232793962209698</v>
      </c>
      <c r="N87" s="359">
        <v>168.10588762889196</v>
      </c>
      <c r="O87" s="360">
        <v>18.835017874883658</v>
      </c>
      <c r="P87" s="358">
        <v>10.087522180824312</v>
      </c>
      <c r="Q87" s="361">
        <v>1.7474014685786701</v>
      </c>
      <c r="R87" s="362">
        <v>1.6036271735683727</v>
      </c>
      <c r="S87" s="363">
        <v>1.4148455409436598</v>
      </c>
      <c r="T87" s="359">
        <v>14.536298072682309</v>
      </c>
      <c r="U87" s="360">
        <v>8.0453498654148294</v>
      </c>
      <c r="V87" s="358">
        <v>5.1888834591514925</v>
      </c>
      <c r="W87" s="359">
        <v>1.57138449515143</v>
      </c>
      <c r="X87" s="360">
        <v>10.614498290741601</v>
      </c>
      <c r="Y87" s="358">
        <v>16.041015708436898</v>
      </c>
      <c r="Z87" s="362">
        <v>0.29871322198441352</v>
      </c>
      <c r="AA87" s="362">
        <v>0.17845894883959948</v>
      </c>
      <c r="AB87" s="362">
        <v>1.592777888467243</v>
      </c>
    </row>
    <row r="88" spans="1:28" s="364" customFormat="1" ht="13.7" customHeight="1" x14ac:dyDescent="0.25">
      <c r="A88" s="342">
        <f t="shared" si="4"/>
        <v>6</v>
      </c>
      <c r="B88" s="354" t="s">
        <v>236</v>
      </c>
      <c r="C88" s="355" t="s">
        <v>581</v>
      </c>
      <c r="D88" s="397" t="s">
        <v>1100</v>
      </c>
      <c r="E88" s="356">
        <v>2036.4438818612139</v>
      </c>
      <c r="F88" s="356">
        <v>380.1</v>
      </c>
      <c r="G88" s="544">
        <v>0</v>
      </c>
      <c r="H88" s="357" t="s">
        <v>1117</v>
      </c>
      <c r="I88" s="356">
        <v>460</v>
      </c>
      <c r="J88" s="358">
        <v>21.020784004209414</v>
      </c>
      <c r="K88" s="359">
        <v>11.1062375399879</v>
      </c>
      <c r="L88" s="360">
        <v>13.329643835086801</v>
      </c>
      <c r="M88" s="358">
        <v>15.795233964640399</v>
      </c>
      <c r="N88" s="359">
        <v>34.224011383824063</v>
      </c>
      <c r="O88" s="360">
        <v>28.515390561260624</v>
      </c>
      <c r="P88" s="358">
        <v>24.064220944805331</v>
      </c>
      <c r="Q88" s="361">
        <v>5.5992971888498362</v>
      </c>
      <c r="R88" s="362">
        <v>4.7786227795650111</v>
      </c>
      <c r="S88" s="363">
        <v>4.0630947442168486</v>
      </c>
      <c r="T88" s="359">
        <v>26.969596017662099</v>
      </c>
      <c r="U88" s="360">
        <v>22.364435687067466</v>
      </c>
      <c r="V88" s="358">
        <v>18.160163102526578</v>
      </c>
      <c r="W88" s="359">
        <v>17.617130061190899</v>
      </c>
      <c r="X88" s="360">
        <v>18.083255643165302</v>
      </c>
      <c r="Y88" s="358">
        <v>18.2507725118788</v>
      </c>
      <c r="Z88" s="362">
        <v>0.34848972610665352</v>
      </c>
      <c r="AA88" s="362">
        <v>0.41825540940066036</v>
      </c>
      <c r="AB88" s="362">
        <v>0.49562029790099443</v>
      </c>
    </row>
    <row r="89" spans="1:28" s="364" customFormat="1" ht="13.7" customHeight="1" x14ac:dyDescent="0.25">
      <c r="A89" s="342">
        <f t="shared" si="4"/>
        <v>8</v>
      </c>
      <c r="B89" s="354" t="s">
        <v>384</v>
      </c>
      <c r="C89" s="355" t="s">
        <v>582</v>
      </c>
      <c r="D89" s="397" t="s">
        <v>1100</v>
      </c>
      <c r="E89" s="356">
        <v>1782.5966578457576</v>
      </c>
      <c r="F89" s="356">
        <v>651.9</v>
      </c>
      <c r="G89" s="544">
        <v>0</v>
      </c>
      <c r="H89" s="357" t="s">
        <v>1118</v>
      </c>
      <c r="I89" s="356">
        <v>751</v>
      </c>
      <c r="J89" s="358">
        <v>15.201718054916412</v>
      </c>
      <c r="K89" s="359">
        <v>17.119734400039</v>
      </c>
      <c r="L89" s="360">
        <v>24.648478045134901</v>
      </c>
      <c r="M89" s="358">
        <v>36.977224761889403</v>
      </c>
      <c r="N89" s="359">
        <v>38.078861784124108</v>
      </c>
      <c r="O89" s="360">
        <v>26.447880425163675</v>
      </c>
      <c r="P89" s="358">
        <v>17.629770871065507</v>
      </c>
      <c r="Q89" s="361">
        <v>0.76919755220307851</v>
      </c>
      <c r="R89" s="362">
        <v>0.75768399382780316</v>
      </c>
      <c r="S89" s="363">
        <v>0.73611751144992466</v>
      </c>
      <c r="T89" s="359">
        <v>10.77956766063854</v>
      </c>
      <c r="U89" s="360">
        <v>8.9283936372206494</v>
      </c>
      <c r="V89" s="358">
        <v>5.9688922270505005</v>
      </c>
      <c r="W89" s="359">
        <v>2.0208262996336499</v>
      </c>
      <c r="X89" s="360">
        <v>2.88642171449083</v>
      </c>
      <c r="Y89" s="358">
        <v>4.2357049167229803</v>
      </c>
      <c r="Z89" s="362">
        <v>1.8054916398220586</v>
      </c>
      <c r="AA89" s="362">
        <v>1.8054916398220586</v>
      </c>
      <c r="AB89" s="362">
        <v>1.8054916398220586</v>
      </c>
    </row>
    <row r="90" spans="1:28" s="353" customFormat="1" ht="13.7" customHeight="1" x14ac:dyDescent="0.25">
      <c r="A90" s="342">
        <f t="shared" si="4"/>
        <v>17</v>
      </c>
      <c r="B90" s="343" t="s">
        <v>275</v>
      </c>
      <c r="C90" s="344" t="s">
        <v>583</v>
      </c>
      <c r="D90" s="396" t="s">
        <v>1100</v>
      </c>
      <c r="E90" s="345">
        <v>351.0271992057103</v>
      </c>
      <c r="F90" s="345">
        <v>118</v>
      </c>
      <c r="G90" s="543">
        <v>0</v>
      </c>
      <c r="H90" s="346" t="s">
        <v>1118</v>
      </c>
      <c r="I90" s="345">
        <v>150</v>
      </c>
      <c r="J90" s="347">
        <v>27.118644067796605</v>
      </c>
      <c r="K90" s="348">
        <v>1.5422228260117301</v>
      </c>
      <c r="L90" s="349">
        <v>2.6096855540983199</v>
      </c>
      <c r="M90" s="347">
        <v>5.1805193478388096</v>
      </c>
      <c r="N90" s="348">
        <v>76.512938344424754</v>
      </c>
      <c r="O90" s="349">
        <v>45.216175494664348</v>
      </c>
      <c r="P90" s="347">
        <v>22.777639089259807</v>
      </c>
      <c r="Q90" s="350">
        <v>1.6911023837134274</v>
      </c>
      <c r="R90" s="351">
        <v>1.6437760218797008</v>
      </c>
      <c r="S90" s="352">
        <v>1.5452967952316485</v>
      </c>
      <c r="T90" s="348">
        <v>23.868953116619252</v>
      </c>
      <c r="U90" s="349">
        <v>16.31302872894404</v>
      </c>
      <c r="V90" s="347">
        <v>10.878391274009052</v>
      </c>
      <c r="W90" s="348">
        <v>2.22536832317292</v>
      </c>
      <c r="X90" s="349">
        <v>3.6869624034672701</v>
      </c>
      <c r="Y90" s="347">
        <v>6.9937708332859101</v>
      </c>
      <c r="Z90" s="351">
        <v>0.50178795128017284</v>
      </c>
      <c r="AA90" s="351">
        <v>0.50908437713661614</v>
      </c>
      <c r="AB90" s="351">
        <v>0.51332166527220935</v>
      </c>
    </row>
    <row r="91" spans="1:28" s="364" customFormat="1" ht="13.7" customHeight="1" x14ac:dyDescent="0.25">
      <c r="A91" s="342">
        <f t="shared" si="4"/>
        <v>9</v>
      </c>
      <c r="B91" s="354" t="s">
        <v>278</v>
      </c>
      <c r="C91" s="355" t="s">
        <v>584</v>
      </c>
      <c r="D91" s="397" t="s">
        <v>1100</v>
      </c>
      <c r="E91" s="356">
        <v>1590.6436817506572</v>
      </c>
      <c r="F91" s="356">
        <v>408.7</v>
      </c>
      <c r="G91" s="544">
        <v>0</v>
      </c>
      <c r="H91" s="357" t="s">
        <v>1117</v>
      </c>
      <c r="I91" s="356">
        <v>480</v>
      </c>
      <c r="J91" s="358">
        <v>17.445559089796923</v>
      </c>
      <c r="K91" s="359">
        <v>11.492309339984899</v>
      </c>
      <c r="L91" s="360">
        <v>15.7337853328726</v>
      </c>
      <c r="M91" s="358">
        <v>23.907144738538801</v>
      </c>
      <c r="N91" s="359">
        <v>35.562913241294375</v>
      </c>
      <c r="O91" s="360">
        <v>25.975948657828898</v>
      </c>
      <c r="P91" s="358">
        <v>17.095307886816251</v>
      </c>
      <c r="Q91" s="361">
        <v>2.4888918940019864</v>
      </c>
      <c r="R91" s="362">
        <v>2.3014546207164992</v>
      </c>
      <c r="S91" s="363">
        <v>2.065138378251798</v>
      </c>
      <c r="T91" s="359">
        <v>16.810532856769502</v>
      </c>
      <c r="U91" s="360">
        <v>13.323973648523527</v>
      </c>
      <c r="V91" s="358">
        <v>10.052479441306319</v>
      </c>
      <c r="W91" s="359">
        <v>7.1945507083174096</v>
      </c>
      <c r="X91" s="360">
        <v>9.2066174537424494</v>
      </c>
      <c r="Y91" s="358">
        <v>12.7339144659321</v>
      </c>
      <c r="Z91" s="362">
        <v>0.38630261235339614</v>
      </c>
      <c r="AA91" s="362">
        <v>0.57745725469314657</v>
      </c>
      <c r="AB91" s="362">
        <v>0.87743374376824568</v>
      </c>
    </row>
    <row r="92" spans="1:28" s="353" customFormat="1" ht="13.7" customHeight="1" x14ac:dyDescent="0.25">
      <c r="A92" s="342">
        <f t="shared" si="4"/>
        <v>16</v>
      </c>
      <c r="B92" s="343" t="s">
        <v>292</v>
      </c>
      <c r="C92" s="344" t="s">
        <v>585</v>
      </c>
      <c r="D92" s="396" t="s">
        <v>1100</v>
      </c>
      <c r="E92" s="345">
        <v>433.94641841678742</v>
      </c>
      <c r="F92" s="345">
        <v>255.7</v>
      </c>
      <c r="G92" s="543">
        <v>0</v>
      </c>
      <c r="H92" s="346" t="s">
        <v>1116</v>
      </c>
      <c r="I92" s="345">
        <v>290</v>
      </c>
      <c r="J92" s="347">
        <v>13.41415721548691</v>
      </c>
      <c r="K92" s="348">
        <v>-22.896626539299401</v>
      </c>
      <c r="L92" s="349">
        <v>1.9468194931898299</v>
      </c>
      <c r="M92" s="347">
        <v>8.7939783518196908</v>
      </c>
      <c r="N92" s="348" t="s">
        <v>50</v>
      </c>
      <c r="O92" s="349">
        <v>131.34242845547018</v>
      </c>
      <c r="P92" s="347">
        <v>29.076714743912163</v>
      </c>
      <c r="Q92" s="350" t="s">
        <v>50</v>
      </c>
      <c r="R92" s="351" t="s">
        <v>50</v>
      </c>
      <c r="S92" s="352" t="s">
        <v>50</v>
      </c>
      <c r="T92" s="348">
        <v>79.214896991319719</v>
      </c>
      <c r="U92" s="349">
        <v>11.369606271779066</v>
      </c>
      <c r="V92" s="347">
        <v>8.6191473453526424</v>
      </c>
      <c r="W92" s="348">
        <v>-17.941325817601701</v>
      </c>
      <c r="X92" s="349">
        <v>1.6682533256698999</v>
      </c>
      <c r="Y92" s="347">
        <v>7.2219713326462296</v>
      </c>
      <c r="Z92" s="351" t="s">
        <v>50</v>
      </c>
      <c r="AA92" s="351" t="s">
        <v>50</v>
      </c>
      <c r="AB92" s="351" t="s">
        <v>50</v>
      </c>
    </row>
    <row r="93" spans="1:28" s="329" customFormat="1" ht="13.7" customHeight="1" x14ac:dyDescent="0.25">
      <c r="A93" s="320"/>
      <c r="B93" s="330" t="s">
        <v>373</v>
      </c>
      <c r="C93" s="331" t="s">
        <v>373</v>
      </c>
      <c r="D93" s="332" t="s">
        <v>789</v>
      </c>
      <c r="E93" s="332">
        <f>SUM(E94:E101)</f>
        <v>64951.353561222233</v>
      </c>
      <c r="F93" s="333"/>
      <c r="G93" s="542"/>
      <c r="H93" s="334"/>
      <c r="I93" s="333"/>
      <c r="J93" s="336">
        <v>38.397643732985358</v>
      </c>
      <c r="K93" s="336">
        <v>113.24060333607248</v>
      </c>
      <c r="L93" s="337">
        <v>136.32787584004475</v>
      </c>
      <c r="M93" s="338">
        <v>158.70137777691218</v>
      </c>
      <c r="N93" s="336">
        <v>25.766342525156411</v>
      </c>
      <c r="O93" s="337">
        <v>21.82139633184693</v>
      </c>
      <c r="P93" s="338">
        <v>18.710651986743049</v>
      </c>
      <c r="Q93" s="339">
        <v>4.4519567438279974</v>
      </c>
      <c r="R93" s="340">
        <v>3.8787516553462758</v>
      </c>
      <c r="S93" s="341">
        <v>3.3811188692333469</v>
      </c>
      <c r="T93" s="336">
        <v>18.10969642928935</v>
      </c>
      <c r="U93" s="337">
        <v>15.149179655292727</v>
      </c>
      <c r="V93" s="338">
        <v>12.857314476510476</v>
      </c>
      <c r="W93" s="336">
        <v>18.4858822501307</v>
      </c>
      <c r="X93" s="337">
        <v>18.559197141059649</v>
      </c>
      <c r="Y93" s="338">
        <v>18.874070620537839</v>
      </c>
      <c r="Z93" s="340">
        <v>1.1212350023260427</v>
      </c>
      <c r="AA93" s="340">
        <v>1.35285226644528</v>
      </c>
      <c r="AB93" s="340">
        <v>1.5800497285472892</v>
      </c>
    </row>
    <row r="94" spans="1:28" s="353" customFormat="1" ht="13.7" customHeight="1" x14ac:dyDescent="0.25">
      <c r="A94" s="342">
        <f t="shared" ref="A94:A101" si="5">RANK(E94,$E$94:$E$101,0)</f>
        <v>7</v>
      </c>
      <c r="B94" s="343" t="s">
        <v>266</v>
      </c>
      <c r="C94" s="344" t="s">
        <v>586</v>
      </c>
      <c r="D94" s="396" t="s">
        <v>1105</v>
      </c>
      <c r="E94" s="345">
        <v>365.50083580743842</v>
      </c>
      <c r="F94" s="345">
        <v>121.08</v>
      </c>
      <c r="G94" s="543">
        <v>0</v>
      </c>
      <c r="H94" s="346" t="s">
        <v>1119</v>
      </c>
      <c r="I94" s="345">
        <v>129.32826232910156</v>
      </c>
      <c r="J94" s="347">
        <v>6.8122417650326783</v>
      </c>
      <c r="K94" s="348">
        <v>5.0199999999999996</v>
      </c>
      <c r="L94" s="349">
        <v>8.6</v>
      </c>
      <c r="M94" s="347">
        <v>12.52</v>
      </c>
      <c r="N94" s="348">
        <v>24.119521912350599</v>
      </c>
      <c r="O94" s="349">
        <v>14.079069767441862</v>
      </c>
      <c r="P94" s="347">
        <v>9.6709265175718855</v>
      </c>
      <c r="Q94" s="350" t="s">
        <v>50</v>
      </c>
      <c r="R94" s="351" t="s">
        <v>50</v>
      </c>
      <c r="S94" s="352" t="s">
        <v>50</v>
      </c>
      <c r="T94" s="348" t="s">
        <v>50</v>
      </c>
      <c r="U94" s="349" t="s">
        <v>50</v>
      </c>
      <c r="V94" s="347" t="s">
        <v>50</v>
      </c>
      <c r="W94" s="348" t="s">
        <v>214</v>
      </c>
      <c r="X94" s="349" t="s">
        <v>214</v>
      </c>
      <c r="Y94" s="347" t="s">
        <v>214</v>
      </c>
      <c r="Z94" s="351" t="s">
        <v>50</v>
      </c>
      <c r="AA94" s="351" t="s">
        <v>50</v>
      </c>
      <c r="AB94" s="351" t="s">
        <v>50</v>
      </c>
    </row>
    <row r="95" spans="1:28" s="364" customFormat="1" ht="13.7" customHeight="1" x14ac:dyDescent="0.25">
      <c r="A95" s="342">
        <f>RANK(E95,$E$94:$E$101,0)</f>
        <v>4</v>
      </c>
      <c r="B95" s="354" t="s">
        <v>431</v>
      </c>
      <c r="C95" s="355" t="s">
        <v>587</v>
      </c>
      <c r="D95" s="397" t="s">
        <v>1105</v>
      </c>
      <c r="E95" s="356">
        <v>1512.9383352117209</v>
      </c>
      <c r="F95" s="356">
        <v>529.5</v>
      </c>
      <c r="G95" s="544">
        <v>0</v>
      </c>
      <c r="H95" s="357" t="s">
        <v>1116</v>
      </c>
      <c r="I95" s="356">
        <v>860</v>
      </c>
      <c r="J95" s="358">
        <v>62.417374881964129</v>
      </c>
      <c r="K95" s="359">
        <v>28.190842779439201</v>
      </c>
      <c r="L95" s="360">
        <v>37.780106603285901</v>
      </c>
      <c r="M95" s="358">
        <v>49.368002527525803</v>
      </c>
      <c r="N95" s="359">
        <v>18.782694939017119</v>
      </c>
      <c r="O95" s="360">
        <v>14.01531249130851</v>
      </c>
      <c r="P95" s="358">
        <v>10.725570671099566</v>
      </c>
      <c r="Q95" s="361">
        <v>2.3678499092930987</v>
      </c>
      <c r="R95" s="362">
        <v>2.1015601456820514</v>
      </c>
      <c r="S95" s="363">
        <v>1.8322961168279077</v>
      </c>
      <c r="T95" s="359">
        <v>9.9267407884893952</v>
      </c>
      <c r="U95" s="360">
        <v>8.118101691639481</v>
      </c>
      <c r="V95" s="358">
        <v>6.7869375897009823</v>
      </c>
      <c r="W95" s="359">
        <v>13.180717966084099</v>
      </c>
      <c r="X95" s="360">
        <v>15.8881379770839</v>
      </c>
      <c r="Y95" s="358">
        <v>18.252761726977401</v>
      </c>
      <c r="Z95" s="362">
        <v>1.3310124069612503</v>
      </c>
      <c r="AA95" s="362">
        <v>1.7837632957169971</v>
      </c>
      <c r="AB95" s="362">
        <v>2.3308783063043439</v>
      </c>
    </row>
    <row r="96" spans="1:28" s="364" customFormat="1" ht="13.7" customHeight="1" x14ac:dyDescent="0.25">
      <c r="A96" s="342">
        <f>RANK(E96,$E$94:$E$101,0)</f>
        <v>3</v>
      </c>
      <c r="B96" s="354" t="s">
        <v>432</v>
      </c>
      <c r="C96" s="355" t="s">
        <v>588</v>
      </c>
      <c r="D96" s="397" t="s">
        <v>1105</v>
      </c>
      <c r="E96" s="356">
        <v>2027.4943716052162</v>
      </c>
      <c r="F96" s="356">
        <v>1106.0999999999999</v>
      </c>
      <c r="G96" s="544">
        <v>0</v>
      </c>
      <c r="H96" s="357" t="s">
        <v>1116</v>
      </c>
      <c r="I96" s="356">
        <v>1335</v>
      </c>
      <c r="J96" s="358">
        <v>20.694331434770817</v>
      </c>
      <c r="K96" s="359">
        <v>52.245833964553299</v>
      </c>
      <c r="L96" s="360">
        <v>65.962617973679301</v>
      </c>
      <c r="M96" s="358">
        <v>78.427809739272902</v>
      </c>
      <c r="N96" s="359">
        <v>21.17106601744446</v>
      </c>
      <c r="O96" s="360">
        <v>16.768588542700972</v>
      </c>
      <c r="P96" s="358">
        <v>14.103415659281351</v>
      </c>
      <c r="Q96" s="361">
        <v>2.6325974577086826</v>
      </c>
      <c r="R96" s="362">
        <v>2.3438497441587591</v>
      </c>
      <c r="S96" s="363">
        <v>2.0738273697022951</v>
      </c>
      <c r="T96" s="359">
        <v>9.3096548408679993</v>
      </c>
      <c r="U96" s="360">
        <v>7.6554406884249291</v>
      </c>
      <c r="V96" s="358">
        <v>6.5669202651009995</v>
      </c>
      <c r="W96" s="359">
        <v>13.035232281987399</v>
      </c>
      <c r="X96" s="360">
        <v>14.788642527222001</v>
      </c>
      <c r="Y96" s="358">
        <v>15.6032148524788</v>
      </c>
      <c r="Z96" s="362">
        <v>1.0684495424918001</v>
      </c>
      <c r="AA96" s="362">
        <v>1.2839785868488656</v>
      </c>
      <c r="AB96" s="362">
        <v>1.53531057340066</v>
      </c>
    </row>
    <row r="97" spans="1:28" s="364" customFormat="1" ht="13.7" customHeight="1" x14ac:dyDescent="0.25">
      <c r="A97" s="342">
        <f t="shared" si="5"/>
        <v>1</v>
      </c>
      <c r="B97" s="354" t="s">
        <v>59</v>
      </c>
      <c r="C97" s="355" t="s">
        <v>589</v>
      </c>
      <c r="D97" s="397" t="s">
        <v>1105</v>
      </c>
      <c r="E97" s="356">
        <v>53349.398010937577</v>
      </c>
      <c r="F97" s="356">
        <v>3613.1</v>
      </c>
      <c r="G97" s="544">
        <v>0</v>
      </c>
      <c r="H97" s="357" t="s">
        <v>1116</v>
      </c>
      <c r="I97" s="356">
        <v>4810</v>
      </c>
      <c r="J97" s="358">
        <v>33.126677922006031</v>
      </c>
      <c r="K97" s="359">
        <v>132.82990221481001</v>
      </c>
      <c r="L97" s="360">
        <v>159.76884262122601</v>
      </c>
      <c r="M97" s="358">
        <v>185.73557874057801</v>
      </c>
      <c r="N97" s="359">
        <v>27.200953548523756</v>
      </c>
      <c r="O97" s="360">
        <v>22.614546996286393</v>
      </c>
      <c r="P97" s="358">
        <v>19.45292347594058</v>
      </c>
      <c r="Q97" s="361">
        <v>4.5364562369714951</v>
      </c>
      <c r="R97" s="362">
        <v>4.0131801962318958</v>
      </c>
      <c r="S97" s="363">
        <v>3.538658772227524</v>
      </c>
      <c r="T97" s="359">
        <v>19.526528973457669</v>
      </c>
      <c r="U97" s="360">
        <v>16.390951728485305</v>
      </c>
      <c r="V97" s="358">
        <v>13.928781773794467</v>
      </c>
      <c r="W97" s="359">
        <v>17.6333262359942</v>
      </c>
      <c r="X97" s="360">
        <v>18.832147284061101</v>
      </c>
      <c r="Y97" s="358">
        <v>19.333912257816099</v>
      </c>
      <c r="Z97" s="362">
        <v>1.2867195974421799</v>
      </c>
      <c r="AA97" s="362">
        <v>1.5476763698051259</v>
      </c>
      <c r="AB97" s="362">
        <v>1.7992154260663282</v>
      </c>
    </row>
    <row r="98" spans="1:28" s="364" customFormat="1" ht="13.7" customHeight="1" x14ac:dyDescent="0.25">
      <c r="A98" s="342">
        <f t="shared" si="5"/>
        <v>2</v>
      </c>
      <c r="B98" s="354" t="s">
        <v>426</v>
      </c>
      <c r="C98" s="355" t="s">
        <v>590</v>
      </c>
      <c r="D98" s="397" t="s">
        <v>1105</v>
      </c>
      <c r="E98" s="356">
        <v>6003.1638803415435</v>
      </c>
      <c r="F98" s="356">
        <v>40.78</v>
      </c>
      <c r="G98" s="544">
        <v>0</v>
      </c>
      <c r="H98" s="357" t="s">
        <v>1116</v>
      </c>
      <c r="I98" s="356">
        <v>68</v>
      </c>
      <c r="J98" s="358">
        <v>66.748406081412455</v>
      </c>
      <c r="K98" s="359">
        <v>1.9345625855938899</v>
      </c>
      <c r="L98" s="360">
        <v>1.7835224823234299</v>
      </c>
      <c r="M98" s="358">
        <v>2.0779957429628402</v>
      </c>
      <c r="N98" s="359">
        <v>21.079700550231088</v>
      </c>
      <c r="O98" s="360">
        <v>22.864864561098827</v>
      </c>
      <c r="P98" s="358">
        <v>19.624679279590445</v>
      </c>
      <c r="Q98" s="361">
        <v>6.36721243932943</v>
      </c>
      <c r="R98" s="362">
        <v>4.9803320528636474</v>
      </c>
      <c r="S98" s="363">
        <v>3.9722566237714756</v>
      </c>
      <c r="T98" s="359">
        <v>16.762312710392173</v>
      </c>
      <c r="U98" s="360">
        <v>13.61095047122862</v>
      </c>
      <c r="V98" s="358">
        <v>11.398196881422665</v>
      </c>
      <c r="W98" s="359">
        <v>35.578782284658999</v>
      </c>
      <c r="X98" s="360">
        <v>24.443709164038602</v>
      </c>
      <c r="Y98" s="358">
        <v>22.520311509967598</v>
      </c>
      <c r="Z98" s="362" t="s">
        <v>50</v>
      </c>
      <c r="AA98" s="362" t="s">
        <v>50</v>
      </c>
      <c r="AB98" s="362" t="s">
        <v>50</v>
      </c>
    </row>
    <row r="99" spans="1:28" s="364" customFormat="1" ht="13.7" customHeight="1" x14ac:dyDescent="0.25">
      <c r="A99" s="342">
        <f t="shared" si="5"/>
        <v>6</v>
      </c>
      <c r="B99" s="354" t="s">
        <v>267</v>
      </c>
      <c r="C99" s="355" t="s">
        <v>591</v>
      </c>
      <c r="D99" s="397" t="s">
        <v>1105</v>
      </c>
      <c r="E99" s="356">
        <v>478.57571917565616</v>
      </c>
      <c r="F99" s="356">
        <v>173.8</v>
      </c>
      <c r="G99" s="544">
        <v>0</v>
      </c>
      <c r="H99" s="357" t="s">
        <v>1116</v>
      </c>
      <c r="I99" s="356">
        <v>360.88015747070313</v>
      </c>
      <c r="J99" s="358">
        <v>107.64105723285562</v>
      </c>
      <c r="K99" s="359">
        <v>18.88</v>
      </c>
      <c r="L99" s="360">
        <v>23.04</v>
      </c>
      <c r="M99" s="358">
        <v>27.45</v>
      </c>
      <c r="N99" s="359">
        <v>9.2055084745762716</v>
      </c>
      <c r="O99" s="360">
        <v>7.5434027777777786</v>
      </c>
      <c r="P99" s="358">
        <v>6.3315118397085612</v>
      </c>
      <c r="Q99" s="361" t="s">
        <v>50</v>
      </c>
      <c r="R99" s="362" t="s">
        <v>50</v>
      </c>
      <c r="S99" s="363" t="s">
        <v>50</v>
      </c>
      <c r="T99" s="359" t="s">
        <v>50</v>
      </c>
      <c r="U99" s="360" t="s">
        <v>50</v>
      </c>
      <c r="V99" s="358" t="s">
        <v>50</v>
      </c>
      <c r="W99" s="359" t="s">
        <v>214</v>
      </c>
      <c r="X99" s="360" t="s">
        <v>214</v>
      </c>
      <c r="Y99" s="358" t="s">
        <v>214</v>
      </c>
      <c r="Z99" s="362" t="s">
        <v>50</v>
      </c>
      <c r="AA99" s="362" t="s">
        <v>50</v>
      </c>
      <c r="AB99" s="362" t="s">
        <v>50</v>
      </c>
    </row>
    <row r="100" spans="1:28" s="353" customFormat="1" ht="13.7" customHeight="1" x14ac:dyDescent="0.25">
      <c r="A100" s="342">
        <f t="shared" si="5"/>
        <v>8</v>
      </c>
      <c r="B100" s="343" t="s">
        <v>268</v>
      </c>
      <c r="C100" s="344" t="s">
        <v>592</v>
      </c>
      <c r="D100" s="396" t="s">
        <v>1105</v>
      </c>
      <c r="E100" s="345">
        <v>337.45015774593458</v>
      </c>
      <c r="F100" s="345">
        <v>482.4</v>
      </c>
      <c r="G100" s="543">
        <v>0</v>
      </c>
      <c r="H100" s="346" t="s">
        <v>1116</v>
      </c>
      <c r="I100" s="345">
        <v>1363.9798583984375</v>
      </c>
      <c r="J100" s="347">
        <v>182.74872686534772</v>
      </c>
      <c r="K100" s="348">
        <v>83.83</v>
      </c>
      <c r="L100" s="349">
        <v>103.04</v>
      </c>
      <c r="M100" s="347">
        <v>124.71</v>
      </c>
      <c r="N100" s="348">
        <v>5.754503161159489</v>
      </c>
      <c r="O100" s="349">
        <v>4.6816770186335397</v>
      </c>
      <c r="P100" s="347">
        <v>3.8681741640606209</v>
      </c>
      <c r="Q100" s="350" t="s">
        <v>50</v>
      </c>
      <c r="R100" s="351" t="s">
        <v>50</v>
      </c>
      <c r="S100" s="352" t="s">
        <v>50</v>
      </c>
      <c r="T100" s="348" t="s">
        <v>50</v>
      </c>
      <c r="U100" s="349" t="s">
        <v>50</v>
      </c>
      <c r="V100" s="347" t="s">
        <v>50</v>
      </c>
      <c r="W100" s="348" t="s">
        <v>214</v>
      </c>
      <c r="X100" s="349" t="s">
        <v>214</v>
      </c>
      <c r="Y100" s="347" t="s">
        <v>214</v>
      </c>
      <c r="Z100" s="351" t="s">
        <v>50</v>
      </c>
      <c r="AA100" s="351" t="s">
        <v>50</v>
      </c>
      <c r="AB100" s="351" t="s">
        <v>50</v>
      </c>
    </row>
    <row r="101" spans="1:28" s="364" customFormat="1" ht="13.7" customHeight="1" x14ac:dyDescent="0.25">
      <c r="A101" s="342">
        <f t="shared" si="5"/>
        <v>5</v>
      </c>
      <c r="B101" s="354" t="s">
        <v>269</v>
      </c>
      <c r="C101" s="355" t="s">
        <v>593</v>
      </c>
      <c r="D101" s="397" t="s">
        <v>1105</v>
      </c>
      <c r="E101" s="356">
        <v>876.83225039714489</v>
      </c>
      <c r="F101" s="356">
        <v>844.25</v>
      </c>
      <c r="G101" s="544">
        <v>0</v>
      </c>
      <c r="H101" s="357" t="s">
        <v>1116</v>
      </c>
      <c r="I101" s="356">
        <v>1556.0286865234375</v>
      </c>
      <c r="J101" s="358">
        <v>84.308994554153102</v>
      </c>
      <c r="K101" s="359">
        <v>79.13</v>
      </c>
      <c r="L101" s="360">
        <v>91.88</v>
      </c>
      <c r="M101" s="358">
        <v>106.08</v>
      </c>
      <c r="N101" s="359">
        <v>10.669152028307849</v>
      </c>
      <c r="O101" s="360">
        <v>9.1886155855463656</v>
      </c>
      <c r="P101" s="358">
        <v>7.9586161387631975</v>
      </c>
      <c r="Q101" s="361" t="s">
        <v>50</v>
      </c>
      <c r="R101" s="362" t="s">
        <v>50</v>
      </c>
      <c r="S101" s="363" t="s">
        <v>50</v>
      </c>
      <c r="T101" s="359" t="s">
        <v>50</v>
      </c>
      <c r="U101" s="360" t="s">
        <v>50</v>
      </c>
      <c r="V101" s="358" t="s">
        <v>50</v>
      </c>
      <c r="W101" s="359" t="s">
        <v>214</v>
      </c>
      <c r="X101" s="360" t="s">
        <v>214</v>
      </c>
      <c r="Y101" s="358" t="s">
        <v>214</v>
      </c>
      <c r="Z101" s="362" t="s">
        <v>50</v>
      </c>
      <c r="AA101" s="362" t="s">
        <v>50</v>
      </c>
      <c r="AB101" s="362" t="s">
        <v>50</v>
      </c>
    </row>
    <row r="102" spans="1:28" s="329" customFormat="1" ht="13.7" customHeight="1" x14ac:dyDescent="0.25">
      <c r="A102" s="320"/>
      <c r="B102" s="330" t="s">
        <v>327</v>
      </c>
      <c r="C102" s="331" t="s">
        <v>327</v>
      </c>
      <c r="D102" s="332" t="s">
        <v>789</v>
      </c>
      <c r="E102" s="332">
        <f>SUM(E103:E111)</f>
        <v>68948.293743141956</v>
      </c>
      <c r="F102" s="333"/>
      <c r="G102" s="542"/>
      <c r="H102" s="334"/>
      <c r="I102" s="333"/>
      <c r="J102" s="336">
        <v>30.82406892725723</v>
      </c>
      <c r="K102" s="336">
        <v>217.00113359078517</v>
      </c>
      <c r="L102" s="337">
        <v>282.85644547549305</v>
      </c>
      <c r="M102" s="338">
        <v>343.35456436015261</v>
      </c>
      <c r="N102" s="336">
        <v>43.122785291777717</v>
      </c>
      <c r="O102" s="337">
        <v>31.4833096840539</v>
      </c>
      <c r="P102" s="338">
        <v>25.337147522611744</v>
      </c>
      <c r="Q102" s="339">
        <v>3.4353704718934677</v>
      </c>
      <c r="R102" s="340">
        <v>3.1363633976639842</v>
      </c>
      <c r="S102" s="341">
        <v>2.8440600984896593</v>
      </c>
      <c r="T102" s="336">
        <v>16.441081420683556</v>
      </c>
      <c r="U102" s="337">
        <v>14.437983132808883</v>
      </c>
      <c r="V102" s="338">
        <v>12.203799656532835</v>
      </c>
      <c r="W102" s="336">
        <v>9.2294031444514566</v>
      </c>
      <c r="X102" s="337">
        <v>10.899528479031449</v>
      </c>
      <c r="Y102" s="338">
        <v>11.99677098588141</v>
      </c>
      <c r="Z102" s="340">
        <v>0.63095665500937448</v>
      </c>
      <c r="AA102" s="340">
        <v>0.77368492035051351</v>
      </c>
      <c r="AB102" s="340">
        <v>0.94981583474106568</v>
      </c>
    </row>
    <row r="103" spans="1:28" s="353" customFormat="1" ht="13.7" customHeight="1" x14ac:dyDescent="0.25">
      <c r="A103" s="342">
        <f>RANK(E103,$E$103:$E$111,0)</f>
        <v>6</v>
      </c>
      <c r="B103" s="343" t="s">
        <v>199</v>
      </c>
      <c r="C103" s="344" t="s">
        <v>594</v>
      </c>
      <c r="D103" s="396" t="s">
        <v>1106</v>
      </c>
      <c r="E103" s="345">
        <v>2672.5393872344766</v>
      </c>
      <c r="F103" s="345">
        <v>1325.9</v>
      </c>
      <c r="G103" s="543">
        <v>0</v>
      </c>
      <c r="H103" s="346" t="s">
        <v>1117</v>
      </c>
      <c r="I103" s="345">
        <v>1869.724609375</v>
      </c>
      <c r="J103" s="347">
        <v>41.015507155517007</v>
      </c>
      <c r="K103" s="348">
        <v>89.473842196571596</v>
      </c>
      <c r="L103" s="349">
        <v>101.856408590562</v>
      </c>
      <c r="M103" s="347">
        <v>110.41033894262</v>
      </c>
      <c r="N103" s="348">
        <v>14.818856186895761</v>
      </c>
      <c r="O103" s="349">
        <v>13.017344891177105</v>
      </c>
      <c r="P103" s="347">
        <v>12.008839142220795</v>
      </c>
      <c r="Q103" s="350">
        <v>1.206678595109969</v>
      </c>
      <c r="R103" s="351">
        <v>1.1117251620264554</v>
      </c>
      <c r="S103" s="352">
        <v>1.0238179871101398</v>
      </c>
      <c r="T103" s="348">
        <v>6.3425845864383712</v>
      </c>
      <c r="U103" s="349">
        <v>6.3467877760016291</v>
      </c>
      <c r="V103" s="347">
        <v>5.6602141043633907</v>
      </c>
      <c r="W103" s="348">
        <v>8.6383937373324908</v>
      </c>
      <c r="X103" s="349">
        <v>8.8901186350892907</v>
      </c>
      <c r="Y103" s="347">
        <v>8.8764805917006804</v>
      </c>
      <c r="Z103" s="351">
        <v>0.56613536132361486</v>
      </c>
      <c r="AA103" s="351">
        <v>0.60387771874518881</v>
      </c>
      <c r="AB103" s="351">
        <v>0.60387771874518881</v>
      </c>
    </row>
    <row r="104" spans="1:28" s="364" customFormat="1" ht="13.7" customHeight="1" x14ac:dyDescent="0.25">
      <c r="A104" s="342">
        <f t="shared" ref="A104:A111" si="6">RANK(E104,$E$103:$E$111,0)</f>
        <v>2</v>
      </c>
      <c r="B104" s="354" t="s">
        <v>198</v>
      </c>
      <c r="C104" s="355" t="s">
        <v>595</v>
      </c>
      <c r="D104" s="397" t="s">
        <v>1106</v>
      </c>
      <c r="E104" s="356">
        <v>11102.179298761335</v>
      </c>
      <c r="F104" s="356">
        <v>418.45</v>
      </c>
      <c r="G104" s="544">
        <v>64.198462458024309</v>
      </c>
      <c r="H104" s="357" t="s">
        <v>1117</v>
      </c>
      <c r="I104" s="356">
        <v>530</v>
      </c>
      <c r="J104" s="358">
        <v>26.657904170151745</v>
      </c>
      <c r="K104" s="359">
        <v>8.5256009066565603</v>
      </c>
      <c r="L104" s="360">
        <v>10.810826967496499</v>
      </c>
      <c r="M104" s="358">
        <v>14.477410240211301</v>
      </c>
      <c r="N104" s="359">
        <v>49.08158434595331</v>
      </c>
      <c r="O104" s="360">
        <v>38.706567153289839</v>
      </c>
      <c r="P104" s="358">
        <v>28.903650104336108</v>
      </c>
      <c r="Q104" s="361">
        <v>1.8345909968803256</v>
      </c>
      <c r="R104" s="362">
        <v>1.7578041431952767</v>
      </c>
      <c r="S104" s="363">
        <v>1.6659170673932253</v>
      </c>
      <c r="T104" s="359">
        <v>11.794810130050337</v>
      </c>
      <c r="U104" s="360">
        <v>11.671663094755605</v>
      </c>
      <c r="V104" s="358">
        <v>9.5762561816012166</v>
      </c>
      <c r="W104" s="359">
        <v>3.8377602904489998</v>
      </c>
      <c r="X104" s="360">
        <v>4.6384297263056</v>
      </c>
      <c r="Y104" s="358">
        <v>5.9183789927202799</v>
      </c>
      <c r="Z104" s="362">
        <v>0.59744294419882904</v>
      </c>
      <c r="AA104" s="362">
        <v>0.59744294419882904</v>
      </c>
      <c r="AB104" s="362">
        <v>0.7169315330385948</v>
      </c>
    </row>
    <row r="105" spans="1:28" s="353" customFormat="1" ht="13.7" customHeight="1" x14ac:dyDescent="0.25">
      <c r="A105" s="342">
        <f t="shared" si="6"/>
        <v>4</v>
      </c>
      <c r="B105" s="343" t="s">
        <v>147</v>
      </c>
      <c r="C105" s="344" t="s">
        <v>596</v>
      </c>
      <c r="D105" s="396" t="s">
        <v>1106</v>
      </c>
      <c r="E105" s="345">
        <v>4288.2573047335372</v>
      </c>
      <c r="F105" s="345">
        <v>5170.5</v>
      </c>
      <c r="G105" s="543">
        <v>0</v>
      </c>
      <c r="H105" s="346" t="s">
        <v>1117</v>
      </c>
      <c r="I105" s="345">
        <v>6450</v>
      </c>
      <c r="J105" s="347">
        <v>24.746156077748772</v>
      </c>
      <c r="K105" s="348">
        <v>130.92960517016499</v>
      </c>
      <c r="L105" s="349">
        <v>153.53477989695801</v>
      </c>
      <c r="M105" s="347">
        <v>177.641196685518</v>
      </c>
      <c r="N105" s="348">
        <v>39.490686566113659</v>
      </c>
      <c r="O105" s="349">
        <v>33.676408716449032</v>
      </c>
      <c r="P105" s="347">
        <v>29.106424052937712</v>
      </c>
      <c r="Q105" s="350">
        <v>5.7388759704756778</v>
      </c>
      <c r="R105" s="351">
        <v>5.0053476451996115</v>
      </c>
      <c r="S105" s="352">
        <v>4.3627890380341556</v>
      </c>
      <c r="T105" s="348">
        <v>17.809934942089079</v>
      </c>
      <c r="U105" s="349">
        <v>16.226112704986573</v>
      </c>
      <c r="V105" s="347">
        <v>13.648307224996344</v>
      </c>
      <c r="W105" s="348">
        <v>15.5038824711899</v>
      </c>
      <c r="X105" s="349">
        <v>15.8777979405279</v>
      </c>
      <c r="Y105" s="347">
        <v>16.0171921169417</v>
      </c>
      <c r="Z105" s="351">
        <v>0.34812880765883375</v>
      </c>
      <c r="AA105" s="351">
        <v>0.41582052025916255</v>
      </c>
      <c r="AB105" s="351">
        <v>0.49318247751668115</v>
      </c>
    </row>
    <row r="106" spans="1:28" s="353" customFormat="1" ht="13.7" customHeight="1" x14ac:dyDescent="0.25">
      <c r="A106" s="342">
        <f>RANK(E106,$E$103:$E$111,0)</f>
        <v>9</v>
      </c>
      <c r="B106" s="343" t="s">
        <v>444</v>
      </c>
      <c r="C106" s="344" t="s">
        <v>597</v>
      </c>
      <c r="D106" s="396" t="s">
        <v>1106</v>
      </c>
      <c r="E106" s="345">
        <v>783.72290186121393</v>
      </c>
      <c r="F106" s="345">
        <v>588.15</v>
      </c>
      <c r="G106" s="543">
        <v>0</v>
      </c>
      <c r="H106" s="346" t="s">
        <v>1117</v>
      </c>
      <c r="I106" s="345">
        <v>860</v>
      </c>
      <c r="J106" s="347">
        <v>46.221202074300784</v>
      </c>
      <c r="K106" s="348">
        <v>35.834944659167299</v>
      </c>
      <c r="L106" s="349">
        <v>41.023650859825899</v>
      </c>
      <c r="M106" s="347">
        <v>45.555014221565997</v>
      </c>
      <c r="N106" s="348">
        <v>16.412750336131449</v>
      </c>
      <c r="O106" s="349">
        <v>14.336851734860344</v>
      </c>
      <c r="P106" s="347">
        <v>12.910763173937646</v>
      </c>
      <c r="Q106" s="350">
        <v>1.8641503543773972</v>
      </c>
      <c r="R106" s="351">
        <v>1.6802878240283363</v>
      </c>
      <c r="S106" s="352">
        <v>1.511626021076</v>
      </c>
      <c r="T106" s="348">
        <v>7.7069304453435228</v>
      </c>
      <c r="U106" s="349">
        <v>8.1512362406208787</v>
      </c>
      <c r="V106" s="347">
        <v>7.446335802448818</v>
      </c>
      <c r="W106" s="348">
        <v>11.910217591643599</v>
      </c>
      <c r="X106" s="349">
        <v>12.3280223746722</v>
      </c>
      <c r="Y106" s="347">
        <v>12.3269308550188</v>
      </c>
      <c r="Z106" s="351">
        <v>1.1051602482359943</v>
      </c>
      <c r="AA106" s="351">
        <v>1.1051602482359943</v>
      </c>
      <c r="AB106" s="351">
        <v>1.1051602482359943</v>
      </c>
    </row>
    <row r="107" spans="1:28" s="364" customFormat="1" ht="13.7" customHeight="1" x14ac:dyDescent="0.25">
      <c r="A107" s="342">
        <f>RANK(E107,$E$103:$E$111,0)</f>
        <v>8</v>
      </c>
      <c r="B107" s="354" t="s">
        <v>499</v>
      </c>
      <c r="C107" s="355" t="s">
        <v>598</v>
      </c>
      <c r="D107" s="397" t="s">
        <v>1106</v>
      </c>
      <c r="E107" s="356">
        <v>1665.801053225138</v>
      </c>
      <c r="F107" s="356">
        <v>115.94</v>
      </c>
      <c r="G107" s="544">
        <v>0</v>
      </c>
      <c r="H107" s="357" t="s">
        <v>1117</v>
      </c>
      <c r="I107" s="356">
        <v>132</v>
      </c>
      <c r="J107" s="358">
        <v>13.851992409867165</v>
      </c>
      <c r="K107" s="359">
        <v>3.10309610170534</v>
      </c>
      <c r="L107" s="360">
        <v>3.4865975782632299</v>
      </c>
      <c r="M107" s="358">
        <v>4.4317417558994796</v>
      </c>
      <c r="N107" s="359">
        <v>37.362684299813957</v>
      </c>
      <c r="O107" s="360">
        <v>33.253048967513166</v>
      </c>
      <c r="P107" s="358">
        <v>26.161271659311399</v>
      </c>
      <c r="Q107" s="361">
        <v>2.4862328164495531</v>
      </c>
      <c r="R107" s="362">
        <v>2.3132759659186508</v>
      </c>
      <c r="S107" s="363">
        <v>2.1253451244904493</v>
      </c>
      <c r="T107" s="359">
        <v>15.564209662530136</v>
      </c>
      <c r="U107" s="360">
        <v>13.970895595533339</v>
      </c>
      <c r="V107" s="358">
        <v>11.637348559578356</v>
      </c>
      <c r="W107" s="359">
        <v>9.7173695281186099</v>
      </c>
      <c r="X107" s="360">
        <v>7.2500891818526396</v>
      </c>
      <c r="Y107" s="358">
        <v>8.5475865315976094</v>
      </c>
      <c r="Z107" s="362" t="s">
        <v>50</v>
      </c>
      <c r="AA107" s="362" t="s">
        <v>50</v>
      </c>
      <c r="AB107" s="362" t="s">
        <v>50</v>
      </c>
    </row>
    <row r="108" spans="1:28" s="364" customFormat="1" ht="13.7" customHeight="1" x14ac:dyDescent="0.25">
      <c r="A108" s="342">
        <f t="shared" si="6"/>
        <v>5</v>
      </c>
      <c r="B108" s="354" t="s">
        <v>205</v>
      </c>
      <c r="C108" s="355" t="s">
        <v>599</v>
      </c>
      <c r="D108" s="397" t="s">
        <v>1106</v>
      </c>
      <c r="E108" s="356">
        <v>3612.4036866623728</v>
      </c>
      <c r="F108" s="356">
        <v>1794.3</v>
      </c>
      <c r="G108" s="544">
        <v>0</v>
      </c>
      <c r="H108" s="357" t="s">
        <v>1117</v>
      </c>
      <c r="I108" s="356">
        <v>2460</v>
      </c>
      <c r="J108" s="358">
        <v>37.100819260993156</v>
      </c>
      <c r="K108" s="359">
        <v>63.895291041763798</v>
      </c>
      <c r="L108" s="360">
        <v>65.313655902839301</v>
      </c>
      <c r="M108" s="358">
        <v>71.236478399991299</v>
      </c>
      <c r="N108" s="359">
        <v>28.081881633925008</v>
      </c>
      <c r="O108" s="360">
        <v>27.472049683900767</v>
      </c>
      <c r="P108" s="358">
        <v>25.187937982069297</v>
      </c>
      <c r="Q108" s="361">
        <v>1.828542559544146</v>
      </c>
      <c r="R108" s="362">
        <v>1.7309691018445099</v>
      </c>
      <c r="S108" s="363">
        <v>1.6373988147228791</v>
      </c>
      <c r="T108" s="359">
        <v>9.7649015511937485</v>
      </c>
      <c r="U108" s="360">
        <v>10.566603431258711</v>
      </c>
      <c r="V108" s="358">
        <v>9.5996453214125808</v>
      </c>
      <c r="W108" s="359">
        <v>6.6988438016710896</v>
      </c>
      <c r="X108" s="360">
        <v>6.4735558782322196</v>
      </c>
      <c r="Y108" s="358">
        <v>6.6813103537716199</v>
      </c>
      <c r="Z108" s="362">
        <v>0.50158836314997501</v>
      </c>
      <c r="AA108" s="362">
        <v>0.55732040349997214</v>
      </c>
      <c r="AB108" s="362">
        <v>0.6687844841999665</v>
      </c>
    </row>
    <row r="109" spans="1:28" s="353" customFormat="1" ht="13.7" customHeight="1" x14ac:dyDescent="0.25">
      <c r="A109" s="342">
        <f t="shared" si="6"/>
        <v>7</v>
      </c>
      <c r="B109" s="343" t="s">
        <v>155</v>
      </c>
      <c r="C109" s="344" t="s">
        <v>600</v>
      </c>
      <c r="D109" s="396" t="s">
        <v>1106</v>
      </c>
      <c r="E109" s="345">
        <v>2338.4487131433475</v>
      </c>
      <c r="F109" s="345">
        <v>922</v>
      </c>
      <c r="G109" s="543">
        <v>0</v>
      </c>
      <c r="H109" s="346" t="s">
        <v>1119</v>
      </c>
      <c r="I109" s="345">
        <v>1030</v>
      </c>
      <c r="J109" s="347">
        <v>11.713665943600859</v>
      </c>
      <c r="K109" s="348">
        <v>6.1137397130402897</v>
      </c>
      <c r="L109" s="349">
        <v>18.637145415785</v>
      </c>
      <c r="M109" s="347">
        <v>30.232282145432102</v>
      </c>
      <c r="N109" s="348">
        <v>150.80785955499903</v>
      </c>
      <c r="O109" s="349">
        <v>49.471095461813526</v>
      </c>
      <c r="P109" s="347">
        <v>30.497201486964428</v>
      </c>
      <c r="Q109" s="350">
        <v>2.6997289092141665</v>
      </c>
      <c r="R109" s="351">
        <v>2.5743193972893943</v>
      </c>
      <c r="S109" s="352">
        <v>2.3924115492042475</v>
      </c>
      <c r="T109" s="348">
        <v>17.131305065588478</v>
      </c>
      <c r="U109" s="349">
        <v>14.657994471299224</v>
      </c>
      <c r="V109" s="347">
        <v>11.848945546667535</v>
      </c>
      <c r="W109" s="348">
        <v>1.8564602050696599</v>
      </c>
      <c r="X109" s="349">
        <v>5.3274201774177898</v>
      </c>
      <c r="Y109" s="347">
        <v>8.1320060220438393</v>
      </c>
      <c r="Z109" s="351">
        <v>0.21691973969631237</v>
      </c>
      <c r="AA109" s="351">
        <v>0.21691973969631237</v>
      </c>
      <c r="AB109" s="351">
        <v>0.32537960954446854</v>
      </c>
    </row>
    <row r="110" spans="1:28" s="364" customFormat="1" ht="13.7" customHeight="1" x14ac:dyDescent="0.25">
      <c r="A110" s="342">
        <f t="shared" si="6"/>
        <v>3</v>
      </c>
      <c r="B110" s="354" t="s">
        <v>42</v>
      </c>
      <c r="C110" s="355" t="s">
        <v>601</v>
      </c>
      <c r="D110" s="397" t="s">
        <v>1106</v>
      </c>
      <c r="E110" s="356">
        <v>8955.8020447592971</v>
      </c>
      <c r="F110" s="356">
        <v>23125</v>
      </c>
      <c r="G110" s="544">
        <v>0</v>
      </c>
      <c r="H110" s="357" t="s">
        <v>1117</v>
      </c>
      <c r="I110" s="356">
        <v>26400</v>
      </c>
      <c r="J110" s="358">
        <v>14.162162162162172</v>
      </c>
      <c r="K110" s="359">
        <v>481.96621054134903</v>
      </c>
      <c r="L110" s="360">
        <v>592.44384289142999</v>
      </c>
      <c r="M110" s="358">
        <v>751.64637574487404</v>
      </c>
      <c r="N110" s="359">
        <v>47.980541984521651</v>
      </c>
      <c r="O110" s="360">
        <v>39.033235432303812</v>
      </c>
      <c r="P110" s="358">
        <v>30.765797250180785</v>
      </c>
      <c r="Q110" s="361">
        <v>3.7172751771043542</v>
      </c>
      <c r="R110" s="362">
        <v>3.4835209583063409</v>
      </c>
      <c r="S110" s="363">
        <v>3.2274745912970557</v>
      </c>
      <c r="T110" s="359">
        <v>17.529920266854432</v>
      </c>
      <c r="U110" s="360">
        <v>17.206488688703057</v>
      </c>
      <c r="V110" s="358">
        <v>14.387702553621356</v>
      </c>
      <c r="W110" s="359">
        <v>7.9665307088988602</v>
      </c>
      <c r="X110" s="360">
        <v>9.2143283613810194</v>
      </c>
      <c r="Y110" s="358">
        <v>10.890839631460199</v>
      </c>
      <c r="Z110" s="362">
        <v>0.60540540540540544</v>
      </c>
      <c r="AA110" s="362">
        <v>0.7567567567567568</v>
      </c>
      <c r="AB110" s="362">
        <v>0.97297297297297292</v>
      </c>
    </row>
    <row r="111" spans="1:28" s="353" customFormat="1" ht="13.7" customHeight="1" x14ac:dyDescent="0.25">
      <c r="A111" s="342">
        <f t="shared" si="6"/>
        <v>1</v>
      </c>
      <c r="B111" s="343" t="s">
        <v>140</v>
      </c>
      <c r="C111" s="344" t="s">
        <v>602</v>
      </c>
      <c r="D111" s="396" t="s">
        <v>1106</v>
      </c>
      <c r="E111" s="345">
        <v>33529.139352761231</v>
      </c>
      <c r="F111" s="345">
        <v>10620</v>
      </c>
      <c r="G111" s="543">
        <v>0</v>
      </c>
      <c r="H111" s="346" t="s">
        <v>1116</v>
      </c>
      <c r="I111" s="345">
        <v>14630</v>
      </c>
      <c r="J111" s="347">
        <v>37.758945386064035</v>
      </c>
      <c r="K111" s="348">
        <v>282.49645228178099</v>
      </c>
      <c r="L111" s="349">
        <v>382.60878926704402</v>
      </c>
      <c r="M111" s="347">
        <v>457.91276183762801</v>
      </c>
      <c r="N111" s="348">
        <v>37.59339246287913</v>
      </c>
      <c r="O111" s="349">
        <v>27.756811390414008</v>
      </c>
      <c r="P111" s="347">
        <v>23.192190489256909</v>
      </c>
      <c r="Q111" s="350">
        <v>4.0814636257936376</v>
      </c>
      <c r="R111" s="351">
        <v>3.687991037078818</v>
      </c>
      <c r="S111" s="352">
        <v>3.3109596176434306</v>
      </c>
      <c r="T111" s="348">
        <v>19.237449005372266</v>
      </c>
      <c r="U111" s="349">
        <v>15.602633230632316</v>
      </c>
      <c r="V111" s="347">
        <v>13.271993487101877</v>
      </c>
      <c r="W111" s="348">
        <v>11.296581631735499</v>
      </c>
      <c r="X111" s="349">
        <v>13.9596867127745</v>
      </c>
      <c r="Y111" s="347">
        <v>15.045237072256199</v>
      </c>
      <c r="Z111" s="351">
        <v>0.75329566854990582</v>
      </c>
      <c r="AA111" s="351">
        <v>0.98870056497175152</v>
      </c>
      <c r="AB111" s="351">
        <v>1.2241054613935969</v>
      </c>
    </row>
    <row r="112" spans="1:28" s="329" customFormat="1" ht="13.7" customHeight="1" x14ac:dyDescent="0.25">
      <c r="A112" s="320"/>
      <c r="B112" s="330" t="s">
        <v>328</v>
      </c>
      <c r="C112" s="331" t="s">
        <v>328</v>
      </c>
      <c r="D112" s="332" t="s">
        <v>789</v>
      </c>
      <c r="E112" s="332">
        <f>SUM(E113:E128)</f>
        <v>112482.4845636799</v>
      </c>
      <c r="F112" s="333"/>
      <c r="G112" s="542"/>
      <c r="H112" s="334"/>
      <c r="I112" s="333"/>
      <c r="J112" s="336">
        <v>18.607212879778046</v>
      </c>
      <c r="K112" s="336">
        <v>61.280415217190473</v>
      </c>
      <c r="L112" s="337">
        <v>70.213170977249746</v>
      </c>
      <c r="M112" s="338">
        <v>80.942503133630652</v>
      </c>
      <c r="N112" s="336">
        <v>104.42608068820064</v>
      </c>
      <c r="O112" s="337">
        <v>75.206530148554066</v>
      </c>
      <c r="P112" s="338">
        <v>56.864061111772841</v>
      </c>
      <c r="Q112" s="339">
        <v>17.615481719860707</v>
      </c>
      <c r="R112" s="340">
        <v>14.26875348122093</v>
      </c>
      <c r="S112" s="341">
        <v>11.577811161271528</v>
      </c>
      <c r="T112" s="336">
        <v>45.453176637013499</v>
      </c>
      <c r="U112" s="337">
        <v>37.20147696678562</v>
      </c>
      <c r="V112" s="338">
        <v>30.910992732991517</v>
      </c>
      <c r="W112" s="336">
        <v>23.544235380732619</v>
      </c>
      <c r="X112" s="337">
        <v>23.297421345665391</v>
      </c>
      <c r="Y112" s="338">
        <v>23.433662208785027</v>
      </c>
      <c r="Z112" s="340">
        <v>0.25577020281399143</v>
      </c>
      <c r="AA112" s="340">
        <v>0.30213515844105293</v>
      </c>
      <c r="AB112" s="340">
        <v>0.36458513238615975</v>
      </c>
    </row>
    <row r="113" spans="1:28" s="364" customFormat="1" ht="13.7" customHeight="1" x14ac:dyDescent="0.25">
      <c r="A113" s="342">
        <f t="shared" ref="A113:A128" si="7">RANK(E113,$E$113:$E$128,0)</f>
        <v>2</v>
      </c>
      <c r="B113" s="354" t="s">
        <v>215</v>
      </c>
      <c r="C113" s="355" t="s">
        <v>603</v>
      </c>
      <c r="D113" s="397" t="s">
        <v>1107</v>
      </c>
      <c r="E113" s="356">
        <v>30527.628166963983</v>
      </c>
      <c r="F113" s="356">
        <v>4362.3999999999996</v>
      </c>
      <c r="G113" s="544">
        <v>0</v>
      </c>
      <c r="H113" s="357" t="s">
        <v>1116</v>
      </c>
      <c r="I113" s="356">
        <v>4400</v>
      </c>
      <c r="J113" s="358">
        <v>0.861910874747851</v>
      </c>
      <c r="K113" s="359">
        <v>49.188560573434998</v>
      </c>
      <c r="L113" s="360">
        <v>57.421594640570603</v>
      </c>
      <c r="M113" s="358">
        <v>67.530186829426896</v>
      </c>
      <c r="N113" s="359">
        <v>88.68728722986819</v>
      </c>
      <c r="O113" s="360">
        <v>75.971418545694533</v>
      </c>
      <c r="P113" s="358">
        <v>64.599258565934306</v>
      </c>
      <c r="Q113" s="361">
        <v>11.162528535252491</v>
      </c>
      <c r="R113" s="362">
        <v>9.7325228087292572</v>
      </c>
      <c r="S113" s="363">
        <v>8.4582092046330946</v>
      </c>
      <c r="T113" s="359">
        <v>54.62370937623632</v>
      </c>
      <c r="U113" s="360">
        <v>46.757277786716685</v>
      </c>
      <c r="V113" s="358">
        <v>39.744141939510619</v>
      </c>
      <c r="W113" s="359">
        <v>13.431672142852999</v>
      </c>
      <c r="X113" s="360">
        <v>13.687506223191001</v>
      </c>
      <c r="Y113" s="358">
        <v>14.0105808074143</v>
      </c>
      <c r="Z113" s="362" t="s">
        <v>50</v>
      </c>
      <c r="AA113" s="362" t="s">
        <v>50</v>
      </c>
      <c r="AB113" s="362" t="s">
        <v>50</v>
      </c>
    </row>
    <row r="114" spans="1:28" s="353" customFormat="1" ht="13.7" customHeight="1" x14ac:dyDescent="0.25">
      <c r="A114" s="342">
        <f t="shared" si="7"/>
        <v>13</v>
      </c>
      <c r="B114" s="343" t="s">
        <v>143</v>
      </c>
      <c r="C114" s="344" t="s">
        <v>604</v>
      </c>
      <c r="D114" s="396" t="s">
        <v>1107</v>
      </c>
      <c r="E114" s="345">
        <v>906.58372683947812</v>
      </c>
      <c r="F114" s="345">
        <v>657.15</v>
      </c>
      <c r="G114" s="543">
        <v>0</v>
      </c>
      <c r="H114" s="346" t="s">
        <v>1118</v>
      </c>
      <c r="I114" s="345">
        <v>880</v>
      </c>
      <c r="J114" s="347">
        <v>33.911587917522645</v>
      </c>
      <c r="K114" s="348">
        <v>15.3496235019667</v>
      </c>
      <c r="L114" s="349">
        <v>19.572553722243299</v>
      </c>
      <c r="M114" s="347">
        <v>23.7483035595031</v>
      </c>
      <c r="N114" s="348">
        <v>42.812124995495907</v>
      </c>
      <c r="O114" s="349">
        <v>33.575077086296588</v>
      </c>
      <c r="P114" s="347">
        <v>27.671450230264359</v>
      </c>
      <c r="Q114" s="350">
        <v>5.5784168057177634</v>
      </c>
      <c r="R114" s="351">
        <v>5.8188346785928662</v>
      </c>
      <c r="S114" s="352">
        <v>6.1308479045483582</v>
      </c>
      <c r="T114" s="348">
        <v>10.470627361266537</v>
      </c>
      <c r="U114" s="349">
        <v>9.2368963113838731</v>
      </c>
      <c r="V114" s="347">
        <v>8.3355781842650547</v>
      </c>
      <c r="W114" s="348">
        <v>12.810973688207101</v>
      </c>
      <c r="X114" s="349">
        <v>16.965232858240299</v>
      </c>
      <c r="Y114" s="347">
        <v>21.577357954334801</v>
      </c>
      <c r="Z114" s="351">
        <v>3.0434451799436961</v>
      </c>
      <c r="AA114" s="351">
        <v>3.8043064749296205</v>
      </c>
      <c r="AB114" s="351">
        <v>4.5651677699155444</v>
      </c>
    </row>
    <row r="115" spans="1:28" s="353" customFormat="1" ht="13.7" customHeight="1" x14ac:dyDescent="0.25">
      <c r="A115" s="342">
        <f>RANK(E115,$E$113:$E$128,0)</f>
        <v>15</v>
      </c>
      <c r="B115" s="343" t="s">
        <v>498</v>
      </c>
      <c r="C115" s="344" t="s">
        <v>605</v>
      </c>
      <c r="D115" s="396" t="s">
        <v>1108</v>
      </c>
      <c r="E115" s="345">
        <v>698.6155756534107</v>
      </c>
      <c r="F115" s="345">
        <v>427.55</v>
      </c>
      <c r="G115" s="543">
        <v>0</v>
      </c>
      <c r="H115" s="346" t="s">
        <v>1116</v>
      </c>
      <c r="I115" s="345">
        <v>640</v>
      </c>
      <c r="J115" s="347">
        <v>49.690094725763068</v>
      </c>
      <c r="K115" s="348">
        <v>-10.373493466901101</v>
      </c>
      <c r="L115" s="349">
        <v>-2.32699567382154</v>
      </c>
      <c r="M115" s="347">
        <v>5.7383089361981003</v>
      </c>
      <c r="N115" s="348" t="s">
        <v>50</v>
      </c>
      <c r="O115" s="349" t="s">
        <v>50</v>
      </c>
      <c r="P115" s="347">
        <v>74.508013554821261</v>
      </c>
      <c r="Q115" s="350">
        <v>4.14171723210658</v>
      </c>
      <c r="R115" s="351">
        <v>4.0642150746195602</v>
      </c>
      <c r="S115" s="352">
        <v>3.7425192357883135</v>
      </c>
      <c r="T115" s="348">
        <v>32.937624996825548</v>
      </c>
      <c r="U115" s="349">
        <v>19.081966442126845</v>
      </c>
      <c r="V115" s="347">
        <v>13.391656798904858</v>
      </c>
      <c r="W115" s="348">
        <v>-12.7161680219481</v>
      </c>
      <c r="X115" s="349">
        <v>-2.2328927214834802</v>
      </c>
      <c r="Y115" s="347">
        <v>5.2299596138106201</v>
      </c>
      <c r="Z115" s="351" t="s">
        <v>50</v>
      </c>
      <c r="AA115" s="351" t="s">
        <v>50</v>
      </c>
      <c r="AB115" s="351" t="s">
        <v>50</v>
      </c>
    </row>
    <row r="116" spans="1:28" s="364" customFormat="1" ht="13.7" customHeight="1" x14ac:dyDescent="0.25">
      <c r="A116" s="342">
        <f t="shared" si="7"/>
        <v>11</v>
      </c>
      <c r="B116" s="354" t="s">
        <v>393</v>
      </c>
      <c r="C116" s="355" t="s">
        <v>606</v>
      </c>
      <c r="D116" s="397" t="s">
        <v>1107</v>
      </c>
      <c r="E116" s="356">
        <v>1276.1485970711105</v>
      </c>
      <c r="F116" s="356">
        <v>96.43</v>
      </c>
      <c r="G116" s="544">
        <v>0</v>
      </c>
      <c r="H116" s="357" t="s">
        <v>1116</v>
      </c>
      <c r="I116" s="356">
        <v>150</v>
      </c>
      <c r="J116" s="358">
        <v>55.553251062947197</v>
      </c>
      <c r="K116" s="359">
        <v>-0.31934493633502897</v>
      </c>
      <c r="L116" s="360">
        <v>0.38033430653144001</v>
      </c>
      <c r="M116" s="358">
        <v>1.0425984508911399</v>
      </c>
      <c r="N116" s="359" t="s">
        <v>50</v>
      </c>
      <c r="O116" s="360">
        <v>253.54010496560005</v>
      </c>
      <c r="P116" s="358">
        <v>92.490066446558032</v>
      </c>
      <c r="Q116" s="361">
        <v>8.1824108962154654</v>
      </c>
      <c r="R116" s="362">
        <v>7.9504706533267919</v>
      </c>
      <c r="S116" s="363">
        <v>7.3394620130744279</v>
      </c>
      <c r="T116" s="359">
        <v>15.833433387444021</v>
      </c>
      <c r="U116" s="360">
        <v>12.790149248795879</v>
      </c>
      <c r="V116" s="358">
        <v>10.740201999830495</v>
      </c>
      <c r="W116" s="359">
        <v>-3.0901407998475401</v>
      </c>
      <c r="X116" s="360">
        <v>3.1808669832368501</v>
      </c>
      <c r="Y116" s="358">
        <v>8.2525164221846996</v>
      </c>
      <c r="Z116" s="362" t="s">
        <v>50</v>
      </c>
      <c r="AA116" s="362" t="s">
        <v>50</v>
      </c>
      <c r="AB116" s="362" t="s">
        <v>50</v>
      </c>
    </row>
    <row r="117" spans="1:28" s="364" customFormat="1" ht="13.7" customHeight="1" x14ac:dyDescent="0.25">
      <c r="A117" s="342">
        <f t="shared" si="7"/>
        <v>4</v>
      </c>
      <c r="B117" s="354" t="s">
        <v>264</v>
      </c>
      <c r="C117" s="355" t="s">
        <v>607</v>
      </c>
      <c r="D117" s="397" t="s">
        <v>1107</v>
      </c>
      <c r="E117" s="356">
        <v>7559.6701017429277</v>
      </c>
      <c r="F117" s="356">
        <v>245.98</v>
      </c>
      <c r="G117" s="544">
        <v>0</v>
      </c>
      <c r="H117" s="357" t="s">
        <v>1118</v>
      </c>
      <c r="I117" s="356">
        <v>255</v>
      </c>
      <c r="J117" s="358">
        <v>3.6669647938856853</v>
      </c>
      <c r="K117" s="359">
        <v>0.61198549940736502</v>
      </c>
      <c r="L117" s="360">
        <v>1.2978356730674301</v>
      </c>
      <c r="M117" s="358">
        <v>2.24311226801268</v>
      </c>
      <c r="N117" s="359">
        <v>401.93762799641871</v>
      </c>
      <c r="O117" s="360">
        <v>189.53092837911223</v>
      </c>
      <c r="P117" s="358">
        <v>109.66013761670956</v>
      </c>
      <c r="Q117" s="361">
        <v>48.05606994931793</v>
      </c>
      <c r="R117" s="362">
        <v>38.335900599893591</v>
      </c>
      <c r="S117" s="363">
        <v>28.405626164749606</v>
      </c>
      <c r="T117" s="359">
        <v>97.941766693095758</v>
      </c>
      <c r="U117" s="360">
        <v>67.350732751315945</v>
      </c>
      <c r="V117" s="358">
        <v>48.766959643796348</v>
      </c>
      <c r="W117" s="359">
        <v>12.6620304519772</v>
      </c>
      <c r="X117" s="360">
        <v>22.5024832461425</v>
      </c>
      <c r="Y117" s="358">
        <v>29.757408667506201</v>
      </c>
      <c r="Z117" s="362" t="s">
        <v>50</v>
      </c>
      <c r="AA117" s="362" t="s">
        <v>50</v>
      </c>
      <c r="AB117" s="362" t="s">
        <v>50</v>
      </c>
    </row>
    <row r="118" spans="1:28" s="353" customFormat="1" ht="13.7" customHeight="1" x14ac:dyDescent="0.25">
      <c r="A118" s="342">
        <f t="shared" si="7"/>
        <v>10</v>
      </c>
      <c r="B118" s="343" t="s">
        <v>453</v>
      </c>
      <c r="C118" s="344" t="s">
        <v>608</v>
      </c>
      <c r="D118" s="396" t="s">
        <v>1107</v>
      </c>
      <c r="E118" s="345">
        <v>1485.9910761938497</v>
      </c>
      <c r="F118" s="345">
        <v>320.35000000000002</v>
      </c>
      <c r="G118" s="543">
        <v>0</v>
      </c>
      <c r="H118" s="346" t="s">
        <v>1116</v>
      </c>
      <c r="I118" s="345">
        <v>470</v>
      </c>
      <c r="J118" s="347">
        <v>46.714530981738719</v>
      </c>
      <c r="K118" s="348">
        <v>13.9854586962864</v>
      </c>
      <c r="L118" s="349">
        <v>16.173551001700499</v>
      </c>
      <c r="M118" s="347">
        <v>18.494523438762201</v>
      </c>
      <c r="N118" s="348">
        <v>22.905934439251784</v>
      </c>
      <c r="O118" s="349">
        <v>19.807029388061917</v>
      </c>
      <c r="P118" s="347">
        <v>17.32134385947932</v>
      </c>
      <c r="Q118" s="350">
        <v>7.793301925729077</v>
      </c>
      <c r="R118" s="351">
        <v>6.2471520303989259</v>
      </c>
      <c r="S118" s="352">
        <v>5.1032359791239399</v>
      </c>
      <c r="T118" s="348">
        <v>15.631164910637148</v>
      </c>
      <c r="U118" s="349">
        <v>13.298459986169274</v>
      </c>
      <c r="V118" s="347">
        <v>11.340754374146835</v>
      </c>
      <c r="W118" s="348">
        <v>37.938931337249599</v>
      </c>
      <c r="X118" s="349">
        <v>35.0133025868084</v>
      </c>
      <c r="Y118" s="347">
        <v>32.431380115549203</v>
      </c>
      <c r="Z118" s="351">
        <v>1.7168709633408989</v>
      </c>
      <c r="AA118" s="351">
        <v>1.8729501418264336</v>
      </c>
      <c r="AB118" s="351">
        <v>2.1851084987975087</v>
      </c>
    </row>
    <row r="119" spans="1:28" s="364" customFormat="1" ht="13.7" customHeight="1" x14ac:dyDescent="0.25">
      <c r="A119" s="342">
        <f t="shared" si="7"/>
        <v>9</v>
      </c>
      <c r="B119" s="354" t="s">
        <v>261</v>
      </c>
      <c r="C119" s="355" t="s">
        <v>609</v>
      </c>
      <c r="D119" s="397" t="s">
        <v>1107</v>
      </c>
      <c r="E119" s="356">
        <v>2744.6288798540222</v>
      </c>
      <c r="F119" s="356">
        <v>938.2</v>
      </c>
      <c r="G119" s="544">
        <v>0</v>
      </c>
      <c r="H119" s="357" t="s">
        <v>1116</v>
      </c>
      <c r="I119" s="356">
        <v>1300</v>
      </c>
      <c r="J119" s="358">
        <v>38.563206139415904</v>
      </c>
      <c r="K119" s="359">
        <v>14.595230362479599</v>
      </c>
      <c r="L119" s="360">
        <v>17.821591295087501</v>
      </c>
      <c r="M119" s="358">
        <v>21.801125932057801</v>
      </c>
      <c r="N119" s="359">
        <v>64.281273861347145</v>
      </c>
      <c r="O119" s="360">
        <v>52.644008296757072</v>
      </c>
      <c r="P119" s="358">
        <v>43.03447459199387</v>
      </c>
      <c r="Q119" s="361">
        <v>13.237434011733548</v>
      </c>
      <c r="R119" s="362">
        <v>11.554705955331054</v>
      </c>
      <c r="S119" s="363">
        <v>9.9811186050772811</v>
      </c>
      <c r="T119" s="359">
        <v>28.845070442698844</v>
      </c>
      <c r="U119" s="360">
        <v>24.25378668146946</v>
      </c>
      <c r="V119" s="358">
        <v>20.318811488649004</v>
      </c>
      <c r="W119" s="359">
        <v>21.9384369361475</v>
      </c>
      <c r="X119" s="360">
        <v>23.509710699603399</v>
      </c>
      <c r="Y119" s="358">
        <v>24.769501134081299</v>
      </c>
      <c r="Z119" s="362">
        <v>0.69281603069707953</v>
      </c>
      <c r="AA119" s="362">
        <v>0.79940311234278394</v>
      </c>
      <c r="AB119" s="362">
        <v>0.95928373481134077</v>
      </c>
    </row>
    <row r="120" spans="1:28" s="353" customFormat="1" ht="13.7" customHeight="1" x14ac:dyDescent="0.25">
      <c r="A120" s="342">
        <f t="shared" si="7"/>
        <v>12</v>
      </c>
      <c r="B120" s="343" t="s">
        <v>263</v>
      </c>
      <c r="C120" s="344" t="s">
        <v>610</v>
      </c>
      <c r="D120" s="396" t="s">
        <v>1107</v>
      </c>
      <c r="E120" s="345">
        <v>970.17114062147789</v>
      </c>
      <c r="F120" s="345">
        <v>372</v>
      </c>
      <c r="G120" s="543">
        <v>0</v>
      </c>
      <c r="H120" s="346" t="s">
        <v>1116</v>
      </c>
      <c r="I120" s="345">
        <v>635</v>
      </c>
      <c r="J120" s="347">
        <v>70.6989247311828</v>
      </c>
      <c r="K120" s="348">
        <v>14.547452328798601</v>
      </c>
      <c r="L120" s="349">
        <v>16.198831240185399</v>
      </c>
      <c r="M120" s="347">
        <v>18.238890757289301</v>
      </c>
      <c r="N120" s="348">
        <v>25.571487817394456</v>
      </c>
      <c r="O120" s="349">
        <v>22.96461976078605</v>
      </c>
      <c r="P120" s="347">
        <v>20.395977197863722</v>
      </c>
      <c r="Q120" s="350">
        <v>4.6455688711639098</v>
      </c>
      <c r="R120" s="351">
        <v>4.2623822395564579</v>
      </c>
      <c r="S120" s="352">
        <v>3.9359236210509434</v>
      </c>
      <c r="T120" s="348">
        <v>13.299163497569927</v>
      </c>
      <c r="U120" s="349">
        <v>12.06228724543325</v>
      </c>
      <c r="V120" s="347">
        <v>10.746938443922071</v>
      </c>
      <c r="W120" s="348">
        <v>18.166987014356899</v>
      </c>
      <c r="X120" s="349">
        <v>18.560648005306099</v>
      </c>
      <c r="Y120" s="347">
        <v>19.297548643382498</v>
      </c>
      <c r="Z120" s="351">
        <v>2.4193548387096775</v>
      </c>
      <c r="AA120" s="351">
        <v>2.956989247311828</v>
      </c>
      <c r="AB120" s="351">
        <v>3.225806451612903</v>
      </c>
    </row>
    <row r="121" spans="1:28" s="364" customFormat="1" ht="13.7" customHeight="1" x14ac:dyDescent="0.25">
      <c r="A121" s="342">
        <f t="shared" si="7"/>
        <v>8</v>
      </c>
      <c r="B121" s="354" t="s">
        <v>158</v>
      </c>
      <c r="C121" s="355" t="s">
        <v>611</v>
      </c>
      <c r="D121" s="397" t="s">
        <v>1107</v>
      </c>
      <c r="E121" s="356">
        <v>3151.4553059346322</v>
      </c>
      <c r="F121" s="356">
        <v>446.55</v>
      </c>
      <c r="G121" s="544">
        <v>0</v>
      </c>
      <c r="H121" s="357" t="s">
        <v>1118</v>
      </c>
      <c r="I121" s="356">
        <v>580</v>
      </c>
      <c r="J121" s="358">
        <v>29.884671369387526</v>
      </c>
      <c r="K121" s="359">
        <v>5.7801786887938604</v>
      </c>
      <c r="L121" s="360">
        <v>7.3885743671964201</v>
      </c>
      <c r="M121" s="358">
        <v>9.6037232107027997</v>
      </c>
      <c r="N121" s="359">
        <v>77.255397115271677</v>
      </c>
      <c r="O121" s="360">
        <v>60.437910997090299</v>
      </c>
      <c r="P121" s="358">
        <v>46.497591632206309</v>
      </c>
      <c r="Q121" s="361">
        <v>11.857224539189859</v>
      </c>
      <c r="R121" s="362">
        <v>10.253929522503544</v>
      </c>
      <c r="S121" s="363">
        <v>8.7297134939152574</v>
      </c>
      <c r="T121" s="359">
        <v>16.340368648843718</v>
      </c>
      <c r="U121" s="360">
        <v>14.261233792585049</v>
      </c>
      <c r="V121" s="358">
        <v>12.288159669169108</v>
      </c>
      <c r="W121" s="359">
        <v>16.341809057572402</v>
      </c>
      <c r="X121" s="360">
        <v>18.196275874213502</v>
      </c>
      <c r="Y121" s="358">
        <v>20.281977514647998</v>
      </c>
      <c r="Z121" s="362">
        <v>0.26872690628149143</v>
      </c>
      <c r="AA121" s="362">
        <v>0.33590863285186429</v>
      </c>
      <c r="AB121" s="362">
        <v>0.44787817713581901</v>
      </c>
    </row>
    <row r="122" spans="1:28" s="353" customFormat="1" ht="13.7" customHeight="1" x14ac:dyDescent="0.25">
      <c r="A122" s="342">
        <f t="shared" si="7"/>
        <v>6</v>
      </c>
      <c r="B122" s="343" t="s">
        <v>254</v>
      </c>
      <c r="C122" s="344" t="s">
        <v>612</v>
      </c>
      <c r="D122" s="396" t="s">
        <v>1107</v>
      </c>
      <c r="E122" s="345">
        <v>4371.395917248431</v>
      </c>
      <c r="F122" s="345">
        <v>394.35</v>
      </c>
      <c r="G122" s="543">
        <v>0</v>
      </c>
      <c r="H122" s="346" t="s">
        <v>1116</v>
      </c>
      <c r="I122" s="345">
        <v>660</v>
      </c>
      <c r="J122" s="347">
        <v>67.364016736401666</v>
      </c>
      <c r="K122" s="348">
        <v>11.846496459898299</v>
      </c>
      <c r="L122" s="349">
        <v>15.449499482671801</v>
      </c>
      <c r="M122" s="347">
        <v>18.968076123689901</v>
      </c>
      <c r="N122" s="348">
        <v>33.288322951424362</v>
      </c>
      <c r="O122" s="349">
        <v>25.525098754319131</v>
      </c>
      <c r="P122" s="347">
        <v>20.790194926911031</v>
      </c>
      <c r="Q122" s="350">
        <v>6.9207554279358527</v>
      </c>
      <c r="R122" s="351">
        <v>5.6150998880396825</v>
      </c>
      <c r="S122" s="352">
        <v>4.548529498125963</v>
      </c>
      <c r="T122" s="348">
        <v>19.018852262479776</v>
      </c>
      <c r="U122" s="349">
        <v>14.968464772291787</v>
      </c>
      <c r="V122" s="347">
        <v>12.532520289877544</v>
      </c>
      <c r="W122" s="348">
        <v>22.866362203471201</v>
      </c>
      <c r="X122" s="349">
        <v>24.289556326568199</v>
      </c>
      <c r="Y122" s="347">
        <v>24.174144631421299</v>
      </c>
      <c r="Z122" s="351" t="s">
        <v>50</v>
      </c>
      <c r="AA122" s="351" t="s">
        <v>50</v>
      </c>
      <c r="AB122" s="351" t="s">
        <v>50</v>
      </c>
    </row>
    <row r="123" spans="1:28" s="353" customFormat="1" ht="13.7" customHeight="1" x14ac:dyDescent="0.25">
      <c r="A123" s="342">
        <f>RANK(E123,$E$113:$E$128,0)</f>
        <v>3</v>
      </c>
      <c r="B123" s="343" t="s">
        <v>514</v>
      </c>
      <c r="C123" s="344" t="s">
        <v>613</v>
      </c>
      <c r="D123" s="396" t="s">
        <v>1107</v>
      </c>
      <c r="E123" s="345">
        <v>9000.6364791627748</v>
      </c>
      <c r="F123" s="345">
        <v>484.95</v>
      </c>
      <c r="G123" s="543">
        <v>0</v>
      </c>
      <c r="H123" s="346" t="s">
        <v>1116</v>
      </c>
      <c r="I123" s="345">
        <v>580</v>
      </c>
      <c r="J123" s="347">
        <v>19.599958758634916</v>
      </c>
      <c r="K123" s="348">
        <v>2.7981330864056102</v>
      </c>
      <c r="L123" s="349">
        <v>4.81393872408501</v>
      </c>
      <c r="M123" s="347">
        <v>6.88568778312096</v>
      </c>
      <c r="N123" s="348">
        <v>173.31198517900049</v>
      </c>
      <c r="O123" s="349">
        <v>100.738714760474</v>
      </c>
      <c r="P123" s="347">
        <v>70.42869431123043</v>
      </c>
      <c r="Q123" s="350">
        <v>9.6628778141789304</v>
      </c>
      <c r="R123" s="351">
        <v>8.8171363219208896</v>
      </c>
      <c r="S123" s="352">
        <v>7.8361144524016888</v>
      </c>
      <c r="T123" s="348">
        <v>46.352661213784593</v>
      </c>
      <c r="U123" s="349">
        <v>34.864815452289427</v>
      </c>
      <c r="V123" s="347">
        <v>26.903446241358456</v>
      </c>
      <c r="W123" s="348">
        <v>6.5627351240006204</v>
      </c>
      <c r="X123" s="349">
        <v>9.1530394514788505</v>
      </c>
      <c r="Y123" s="347">
        <v>11.781746192543199</v>
      </c>
      <c r="Z123" s="351" t="s">
        <v>50</v>
      </c>
      <c r="AA123" s="351" t="s">
        <v>50</v>
      </c>
      <c r="AB123" s="351" t="s">
        <v>50</v>
      </c>
    </row>
    <row r="124" spans="1:28" s="364" customFormat="1" ht="13.7" customHeight="1" x14ac:dyDescent="0.25">
      <c r="A124" s="342">
        <f t="shared" si="7"/>
        <v>7</v>
      </c>
      <c r="B124" s="354" t="s">
        <v>144</v>
      </c>
      <c r="C124" s="355" t="s">
        <v>614</v>
      </c>
      <c r="D124" s="397" t="s">
        <v>1107</v>
      </c>
      <c r="E124" s="356">
        <v>4070.5384640154562</v>
      </c>
      <c r="F124" s="356">
        <v>34000</v>
      </c>
      <c r="G124" s="544">
        <v>0</v>
      </c>
      <c r="H124" s="357" t="s">
        <v>1118</v>
      </c>
      <c r="I124" s="356">
        <v>35000</v>
      </c>
      <c r="J124" s="358">
        <v>2.9411764705882248</v>
      </c>
      <c r="K124" s="359">
        <v>704.74562324740396</v>
      </c>
      <c r="L124" s="360">
        <v>767.77315600177997</v>
      </c>
      <c r="M124" s="358">
        <v>837.750388061786</v>
      </c>
      <c r="N124" s="359">
        <v>48.244357791583127</v>
      </c>
      <c r="O124" s="360">
        <v>44.283913463524605</v>
      </c>
      <c r="P124" s="358">
        <v>40.584881230150408</v>
      </c>
      <c r="Q124" s="361">
        <v>23.186789295954569</v>
      </c>
      <c r="R124" s="362">
        <v>20.806237062552427</v>
      </c>
      <c r="S124" s="363">
        <v>19.745907733012782</v>
      </c>
      <c r="T124" s="359">
        <v>32.666411005997347</v>
      </c>
      <c r="U124" s="360">
        <v>30.071632385067321</v>
      </c>
      <c r="V124" s="358">
        <v>27.696801312876094</v>
      </c>
      <c r="W124" s="359">
        <v>51.668347630566899</v>
      </c>
      <c r="X124" s="360">
        <v>49.526121789220099</v>
      </c>
      <c r="Y124" s="358">
        <v>49.925512668822201</v>
      </c>
      <c r="Z124" s="362">
        <v>1.4705882352941175</v>
      </c>
      <c r="AA124" s="362">
        <v>1.7647058823529411</v>
      </c>
      <c r="AB124" s="362">
        <v>2.2058823529411766</v>
      </c>
    </row>
    <row r="125" spans="1:28" s="353" customFormat="1" ht="13.7" customHeight="1" x14ac:dyDescent="0.25">
      <c r="A125" s="342">
        <f t="shared" si="7"/>
        <v>16</v>
      </c>
      <c r="B125" s="343" t="s">
        <v>394</v>
      </c>
      <c r="C125" s="344" t="s">
        <v>615</v>
      </c>
      <c r="D125" s="396" t="s">
        <v>1107</v>
      </c>
      <c r="E125" s="345">
        <v>531.13643409917881</v>
      </c>
      <c r="F125" s="345">
        <v>153.97</v>
      </c>
      <c r="G125" s="543">
        <v>0</v>
      </c>
      <c r="H125" s="346" t="s">
        <v>1116</v>
      </c>
      <c r="I125" s="345">
        <v>270</v>
      </c>
      <c r="J125" s="347">
        <v>75.358836136909787</v>
      </c>
      <c r="K125" s="348">
        <v>-8.4754183800410193E-2</v>
      </c>
      <c r="L125" s="349">
        <v>1.5862770168237801</v>
      </c>
      <c r="M125" s="347">
        <v>3.2855129022553702</v>
      </c>
      <c r="N125" s="348" t="s">
        <v>50</v>
      </c>
      <c r="O125" s="349">
        <v>97.063752652923014</v>
      </c>
      <c r="P125" s="347">
        <v>46.863307063656912</v>
      </c>
      <c r="Q125" s="350">
        <v>3.5725265167590945</v>
      </c>
      <c r="R125" s="351">
        <v>3.4457040048553353</v>
      </c>
      <c r="S125" s="352">
        <v>3.2097050091106691</v>
      </c>
      <c r="T125" s="348">
        <v>10.568125065478831</v>
      </c>
      <c r="U125" s="349">
        <v>8.3167657740941774</v>
      </c>
      <c r="V125" s="347">
        <v>6.7677896951340752</v>
      </c>
      <c r="W125" s="348">
        <v>-0.19567864005410601</v>
      </c>
      <c r="X125" s="349">
        <v>3.6140879531721</v>
      </c>
      <c r="Y125" s="347">
        <v>7.0919456715412696</v>
      </c>
      <c r="Z125" s="351" t="s">
        <v>50</v>
      </c>
      <c r="AA125" s="351" t="s">
        <v>50</v>
      </c>
      <c r="AB125" s="351" t="s">
        <v>50</v>
      </c>
    </row>
    <row r="126" spans="1:28" s="364" customFormat="1" ht="13.7" customHeight="1" x14ac:dyDescent="0.25">
      <c r="A126" s="342">
        <f>RANK(E126,$E$113:$E$128,0)</f>
        <v>1</v>
      </c>
      <c r="B126" s="354" t="s">
        <v>203</v>
      </c>
      <c r="C126" s="355" t="s">
        <v>616</v>
      </c>
      <c r="D126" s="397" t="s">
        <v>1107</v>
      </c>
      <c r="E126" s="356">
        <v>39010.377709139691</v>
      </c>
      <c r="F126" s="356">
        <v>4097.2</v>
      </c>
      <c r="G126" s="544">
        <v>0</v>
      </c>
      <c r="H126" s="357" t="s">
        <v>1117</v>
      </c>
      <c r="I126" s="356">
        <v>4850</v>
      </c>
      <c r="J126" s="358">
        <v>18.373523381821744</v>
      </c>
      <c r="K126" s="359">
        <v>59.7707047781334</v>
      </c>
      <c r="L126" s="360">
        <v>70.644049903846394</v>
      </c>
      <c r="M126" s="358">
        <v>84.288277150642998</v>
      </c>
      <c r="N126" s="359">
        <v>68.548631226763206</v>
      </c>
      <c r="O126" s="360">
        <v>57.997807396046774</v>
      </c>
      <c r="P126" s="358">
        <v>48.609369398752079</v>
      </c>
      <c r="Q126" s="361">
        <v>23.323332203658563</v>
      </c>
      <c r="R126" s="362">
        <v>17.712747756176579</v>
      </c>
      <c r="S126" s="363">
        <v>13.767384840609015</v>
      </c>
      <c r="T126" s="359">
        <v>43.309668094957196</v>
      </c>
      <c r="U126" s="360">
        <v>36.766594145652803</v>
      </c>
      <c r="V126" s="358">
        <v>31.441912522915597</v>
      </c>
      <c r="W126" s="359">
        <v>39.030574900702803</v>
      </c>
      <c r="X126" s="360">
        <v>34.715952783396702</v>
      </c>
      <c r="Y126" s="358">
        <v>31.872112231164898</v>
      </c>
      <c r="Z126" s="362">
        <v>0.31728985648735725</v>
      </c>
      <c r="AA126" s="362">
        <v>0.36610368056233528</v>
      </c>
      <c r="AB126" s="362">
        <v>0.43932441667480238</v>
      </c>
    </row>
    <row r="127" spans="1:28" s="364" customFormat="1" ht="13.7" customHeight="1" x14ac:dyDescent="0.25">
      <c r="A127" s="342">
        <f t="shared" si="7"/>
        <v>5</v>
      </c>
      <c r="B127" s="354" t="s">
        <v>480</v>
      </c>
      <c r="C127" s="355" t="s">
        <v>617</v>
      </c>
      <c r="D127" s="397" t="s">
        <v>1107</v>
      </c>
      <c r="E127" s="356">
        <v>5411.2161102482687</v>
      </c>
      <c r="F127" s="356">
        <v>107.88</v>
      </c>
      <c r="G127" s="544">
        <v>0</v>
      </c>
      <c r="H127" s="357" t="s">
        <v>1116</v>
      </c>
      <c r="I127" s="356">
        <v>170</v>
      </c>
      <c r="J127" s="358">
        <v>57.582499073044133</v>
      </c>
      <c r="K127" s="359">
        <v>1.76274765752143</v>
      </c>
      <c r="L127" s="360">
        <v>2.26589246450283</v>
      </c>
      <c r="M127" s="358">
        <v>2.8712588993900701</v>
      </c>
      <c r="N127" s="359">
        <v>61.199911138550739</v>
      </c>
      <c r="O127" s="360">
        <v>47.61037943769783</v>
      </c>
      <c r="P127" s="358">
        <v>37.572369396196386</v>
      </c>
      <c r="Q127" s="361">
        <v>6.9045189773169149</v>
      </c>
      <c r="R127" s="362">
        <v>6.0300354197175396</v>
      </c>
      <c r="S127" s="363">
        <v>5.1961060225532751</v>
      </c>
      <c r="T127" s="359">
        <v>26.012935727117778</v>
      </c>
      <c r="U127" s="360">
        <v>20.934330932082773</v>
      </c>
      <c r="V127" s="358">
        <v>16.998816877009897</v>
      </c>
      <c r="W127" s="359">
        <v>12.0206325558092</v>
      </c>
      <c r="X127" s="360">
        <v>13.5216650030069</v>
      </c>
      <c r="Y127" s="358">
        <v>14.856919475897801</v>
      </c>
      <c r="Z127" s="362" t="s">
        <v>50</v>
      </c>
      <c r="AA127" s="362" t="s">
        <v>50</v>
      </c>
      <c r="AB127" s="362" t="s">
        <v>50</v>
      </c>
    </row>
    <row r="128" spans="1:28" s="353" customFormat="1" ht="13.7" customHeight="1" x14ac:dyDescent="0.25">
      <c r="A128" s="342">
        <f t="shared" si="7"/>
        <v>14</v>
      </c>
      <c r="B128" s="343" t="s">
        <v>300</v>
      </c>
      <c r="C128" s="344" t="s">
        <v>618</v>
      </c>
      <c r="D128" s="396" t="s">
        <v>1107</v>
      </c>
      <c r="E128" s="345">
        <v>766.29087889121445</v>
      </c>
      <c r="F128" s="345">
        <v>459.95</v>
      </c>
      <c r="G128" s="543">
        <v>0</v>
      </c>
      <c r="H128" s="346" t="s">
        <v>1117</v>
      </c>
      <c r="I128" s="345">
        <v>540</v>
      </c>
      <c r="J128" s="347">
        <v>17.40406565931081</v>
      </c>
      <c r="K128" s="348">
        <v>0.61239855030700496</v>
      </c>
      <c r="L128" s="349">
        <v>1.7938098330715</v>
      </c>
      <c r="M128" s="347">
        <v>4.6776951945059997</v>
      </c>
      <c r="N128" s="348">
        <v>751.0631757201578</v>
      </c>
      <c r="O128" s="349">
        <v>256.40956556272079</v>
      </c>
      <c r="P128" s="347">
        <v>98.3283392513937</v>
      </c>
      <c r="Q128" s="350">
        <v>11.066619445250334</v>
      </c>
      <c r="R128" s="351">
        <v>10.858603692911084</v>
      </c>
      <c r="S128" s="352">
        <v>10.211903084881881</v>
      </c>
      <c r="T128" s="348">
        <v>20.91731673605587</v>
      </c>
      <c r="U128" s="349">
        <v>17.423638007852748</v>
      </c>
      <c r="V128" s="347">
        <v>14.074167542638223</v>
      </c>
      <c r="W128" s="348">
        <v>1.5260009854560399</v>
      </c>
      <c r="X128" s="349">
        <v>4.2750451877099698</v>
      </c>
      <c r="Y128" s="347">
        <v>10.704268098791699</v>
      </c>
      <c r="Z128" s="351" t="s">
        <v>50</v>
      </c>
      <c r="AA128" s="351">
        <v>0.21689698635531146</v>
      </c>
      <c r="AB128" s="351">
        <v>0.43379397271062292</v>
      </c>
    </row>
    <row r="129" spans="1:28" s="329" customFormat="1" ht="13.7" customHeight="1" x14ac:dyDescent="0.25">
      <c r="A129" s="320"/>
      <c r="B129" s="330" t="s">
        <v>329</v>
      </c>
      <c r="C129" s="331" t="s">
        <v>329</v>
      </c>
      <c r="D129" s="332" t="s">
        <v>789</v>
      </c>
      <c r="E129" s="332">
        <f>SUM(E130:E139)</f>
        <v>54112.36265674929</v>
      </c>
      <c r="F129" s="333"/>
      <c r="G129" s="542"/>
      <c r="H129" s="334"/>
      <c r="I129" s="333"/>
      <c r="J129" s="336">
        <v>76.454536049338728</v>
      </c>
      <c r="K129" s="336">
        <v>9.1628922682538239</v>
      </c>
      <c r="L129" s="337">
        <v>4.4188543520265346</v>
      </c>
      <c r="M129" s="338">
        <v>8.5264229841533279</v>
      </c>
      <c r="N129" s="336">
        <v>391.24670140891362</v>
      </c>
      <c r="O129" s="337">
        <v>46.912431835460048</v>
      </c>
      <c r="P129" s="338">
        <v>47.125220765161174</v>
      </c>
      <c r="Q129" s="339">
        <v>16.950439928942973</v>
      </c>
      <c r="R129" s="340">
        <v>14.405676678656095</v>
      </c>
      <c r="S129" s="341">
        <v>8.6447464469579423</v>
      </c>
      <c r="T129" s="336">
        <v>80.328000334005935</v>
      </c>
      <c r="U129" s="337">
        <v>27.171179878484637</v>
      </c>
      <c r="V129" s="338">
        <v>36.799926297209424</v>
      </c>
      <c r="W129" s="336">
        <v>-10.993476494537909</v>
      </c>
      <c r="X129" s="337">
        <v>14.527579167847193</v>
      </c>
      <c r="Y129" s="338">
        <v>25.18684863772722</v>
      </c>
      <c r="Z129" s="340">
        <v>0.10044786580854691</v>
      </c>
      <c r="AA129" s="340">
        <v>0.11251802824798267</v>
      </c>
      <c r="AB129" s="340">
        <v>0.13921677246166519</v>
      </c>
    </row>
    <row r="130" spans="1:28" s="353" customFormat="1" ht="13.7" customHeight="1" x14ac:dyDescent="0.25">
      <c r="A130" s="342">
        <f t="shared" ref="A130:A139" si="8">RANK(E130,$E$130:$E$139,0)</f>
        <v>5</v>
      </c>
      <c r="B130" s="343" t="s">
        <v>270</v>
      </c>
      <c r="C130" s="344" t="s">
        <v>619</v>
      </c>
      <c r="D130" s="396">
        <v>0</v>
      </c>
      <c r="E130" s="345">
        <v>3604.18301956</v>
      </c>
      <c r="F130" s="345">
        <v>37.880000000000003</v>
      </c>
      <c r="G130" s="543">
        <v>0</v>
      </c>
      <c r="H130" s="346" t="s">
        <v>1116</v>
      </c>
      <c r="I130" s="345">
        <v>111</v>
      </c>
      <c r="J130" s="347">
        <v>193.03062302006336</v>
      </c>
      <c r="K130" s="348">
        <v>1.54774373886433</v>
      </c>
      <c r="L130" s="349">
        <v>2.09279069198154</v>
      </c>
      <c r="M130" s="347">
        <v>2.7638639456107899</v>
      </c>
      <c r="N130" s="348">
        <v>24.474335801735997</v>
      </c>
      <c r="O130" s="349">
        <v>18.100233408498998</v>
      </c>
      <c r="P130" s="347">
        <v>13.705450320793144</v>
      </c>
      <c r="Q130" s="350">
        <v>67.094205852242567</v>
      </c>
      <c r="R130" s="351">
        <v>26.880142803876236</v>
      </c>
      <c r="S130" s="352">
        <v>13.728146396915287</v>
      </c>
      <c r="T130" s="348">
        <v>18.944667163963757</v>
      </c>
      <c r="U130" s="349">
        <v>13.945824086479423</v>
      </c>
      <c r="V130" s="347">
        <v>10.317127919930522</v>
      </c>
      <c r="W130" s="348">
        <v>28.613192694718801</v>
      </c>
      <c r="X130" s="349">
        <v>212.057230211427</v>
      </c>
      <c r="Y130" s="347">
        <v>132.60669955241701</v>
      </c>
      <c r="Z130" s="351" t="s">
        <v>50</v>
      </c>
      <c r="AA130" s="351" t="s">
        <v>50</v>
      </c>
      <c r="AB130" s="351" t="s">
        <v>50</v>
      </c>
    </row>
    <row r="131" spans="1:28" s="353" customFormat="1" ht="13.7" customHeight="1" x14ac:dyDescent="0.25">
      <c r="A131" s="342">
        <f t="shared" si="8"/>
        <v>4</v>
      </c>
      <c r="B131" s="343" t="s">
        <v>443</v>
      </c>
      <c r="C131" s="344" t="s">
        <v>620</v>
      </c>
      <c r="D131" s="396" t="s">
        <v>1109</v>
      </c>
      <c r="E131" s="345">
        <v>6906.9485082166048</v>
      </c>
      <c r="F131" s="345">
        <v>993.8</v>
      </c>
      <c r="G131" s="543">
        <v>0</v>
      </c>
      <c r="H131" s="346" t="s">
        <v>1116</v>
      </c>
      <c r="I131" s="345">
        <v>1671</v>
      </c>
      <c r="J131" s="347">
        <v>68.142483397061795</v>
      </c>
      <c r="K131" s="348">
        <v>81.762684031151295</v>
      </c>
      <c r="L131" s="349">
        <v>20.988818239887099</v>
      </c>
      <c r="M131" s="347">
        <v>24.930366764281001</v>
      </c>
      <c r="N131" s="348">
        <v>12.154689046428144</v>
      </c>
      <c r="O131" s="349">
        <v>47.34902120936875</v>
      </c>
      <c r="P131" s="347">
        <v>39.863031675244649</v>
      </c>
      <c r="Q131" s="350">
        <v>4.2502148118005447</v>
      </c>
      <c r="R131" s="351">
        <v>4.062205662501289</v>
      </c>
      <c r="S131" s="352">
        <v>3.8652626412544877</v>
      </c>
      <c r="T131" s="348">
        <v>48.588688891054169</v>
      </c>
      <c r="U131" s="349">
        <v>38.366429909870526</v>
      </c>
      <c r="V131" s="347">
        <v>31.835503692358923</v>
      </c>
      <c r="W131" s="348">
        <v>24.735156110161899</v>
      </c>
      <c r="X131" s="349">
        <v>8.7750178722406105</v>
      </c>
      <c r="Y131" s="347">
        <v>9.9372467325281306</v>
      </c>
      <c r="Z131" s="351">
        <v>0.78695698053380059</v>
      </c>
      <c r="AA131" s="351">
        <v>0.88152044897020643</v>
      </c>
      <c r="AB131" s="351">
        <v>1.0906912756604448</v>
      </c>
    </row>
    <row r="132" spans="1:28" s="468" customFormat="1" ht="13.7" customHeight="1" x14ac:dyDescent="0.25">
      <c r="A132" s="466">
        <f t="shared" si="8"/>
        <v>9</v>
      </c>
      <c r="B132" s="467" t="s">
        <v>456</v>
      </c>
      <c r="C132" s="408" t="s">
        <v>621</v>
      </c>
      <c r="D132" s="409" t="s">
        <v>1110</v>
      </c>
      <c r="E132" s="410">
        <v>783.61785470369773</v>
      </c>
      <c r="F132" s="410">
        <v>166.61</v>
      </c>
      <c r="G132" s="546">
        <v>0</v>
      </c>
      <c r="H132" s="420" t="s">
        <v>1118</v>
      </c>
      <c r="I132" s="410">
        <v>235</v>
      </c>
      <c r="J132" s="411">
        <v>41.047956305143728</v>
      </c>
      <c r="K132" s="412">
        <v>1.6596514836709499</v>
      </c>
      <c r="L132" s="413">
        <v>2.77052625613269</v>
      </c>
      <c r="M132" s="411">
        <v>4.4067725790855299</v>
      </c>
      <c r="N132" s="412">
        <v>100.38854641426204</v>
      </c>
      <c r="O132" s="413">
        <v>60.136589440797017</v>
      </c>
      <c r="P132" s="411">
        <v>37.807714605180294</v>
      </c>
      <c r="Q132" s="414">
        <v>10.153131107094708</v>
      </c>
      <c r="R132" s="415">
        <v>8.6865429563050487</v>
      </c>
      <c r="S132" s="416">
        <v>7.0636322466986581</v>
      </c>
      <c r="T132" s="412">
        <v>80.314591544368781</v>
      </c>
      <c r="U132" s="413">
        <v>44.235005979183683</v>
      </c>
      <c r="V132" s="411">
        <v>28.271103506389313</v>
      </c>
      <c r="W132" s="412">
        <v>10.630451994751899</v>
      </c>
      <c r="X132" s="413">
        <v>15.5691456853686</v>
      </c>
      <c r="Y132" s="411">
        <v>20.6081607180713</v>
      </c>
      <c r="Z132" s="415" t="s">
        <v>50</v>
      </c>
      <c r="AA132" s="415" t="s">
        <v>50</v>
      </c>
      <c r="AB132" s="415" t="s">
        <v>50</v>
      </c>
    </row>
    <row r="133" spans="1:28" s="468" customFormat="1" ht="13.7" customHeight="1" x14ac:dyDescent="0.25">
      <c r="A133" s="466">
        <f t="shared" ref="A133" si="9">RANK(E133,$E$130:$E$139,0)</f>
        <v>3</v>
      </c>
      <c r="B133" s="467" t="s">
        <v>521</v>
      </c>
      <c r="C133" s="408" t="s">
        <v>622</v>
      </c>
      <c r="D133" s="409" t="s">
        <v>1109</v>
      </c>
      <c r="E133" s="410">
        <v>7182.269439012076</v>
      </c>
      <c r="F133" s="410">
        <v>146.61000000000001</v>
      </c>
      <c r="G133" s="546">
        <v>0</v>
      </c>
      <c r="H133" s="420" t="s">
        <v>1116</v>
      </c>
      <c r="I133" s="410">
        <v>195</v>
      </c>
      <c r="J133" s="411">
        <v>33.005934110906466</v>
      </c>
      <c r="K133" s="412">
        <v>-2.90913430046293</v>
      </c>
      <c r="L133" s="413">
        <v>-0.81873663000479402</v>
      </c>
      <c r="M133" s="411">
        <v>1.67641140326717</v>
      </c>
      <c r="N133" s="412" t="s">
        <v>50</v>
      </c>
      <c r="O133" s="413" t="s">
        <v>50</v>
      </c>
      <c r="P133" s="411">
        <v>87.454666386944609</v>
      </c>
      <c r="Q133" s="414">
        <v>58.674536398666817</v>
      </c>
      <c r="R133" s="415">
        <v>62.751748154000857</v>
      </c>
      <c r="S133" s="416">
        <v>30.479712642640763</v>
      </c>
      <c r="T133" s="412" t="s">
        <v>50</v>
      </c>
      <c r="U133" s="413" t="s">
        <v>50</v>
      </c>
      <c r="V133" s="411">
        <v>127.45613299544401</v>
      </c>
      <c r="W133" s="412">
        <v>-104.82773593348099</v>
      </c>
      <c r="X133" s="413">
        <v>-33.866741451762898</v>
      </c>
      <c r="Y133" s="411">
        <v>46.916025803074497</v>
      </c>
      <c r="Z133" s="415" t="s">
        <v>50</v>
      </c>
      <c r="AA133" s="415" t="s">
        <v>50</v>
      </c>
      <c r="AB133" s="415" t="s">
        <v>50</v>
      </c>
    </row>
    <row r="134" spans="1:28" s="353" customFormat="1" ht="13.7" customHeight="1" x14ac:dyDescent="0.25">
      <c r="A134" s="342">
        <f>RANK(E134,$E$130:$E$139,0)</f>
        <v>6</v>
      </c>
      <c r="B134" s="343" t="s">
        <v>511</v>
      </c>
      <c r="C134" s="344" t="s">
        <v>623</v>
      </c>
      <c r="D134" s="396" t="s">
        <v>1109</v>
      </c>
      <c r="E134" s="345">
        <v>2761.6222210594105</v>
      </c>
      <c r="F134" s="345">
        <v>89.97</v>
      </c>
      <c r="G134" s="543">
        <v>0</v>
      </c>
      <c r="H134" s="346" t="s">
        <v>1117</v>
      </c>
      <c r="I134" s="345">
        <v>126</v>
      </c>
      <c r="J134" s="347">
        <v>40.04668222740915</v>
      </c>
      <c r="K134" s="348">
        <v>2.4780643411190701E-2</v>
      </c>
      <c r="L134" s="349">
        <v>1.06508677530683</v>
      </c>
      <c r="M134" s="347">
        <v>1.6951669466935699</v>
      </c>
      <c r="N134" s="348">
        <v>3630.6563355562594</v>
      </c>
      <c r="O134" s="349">
        <v>84.471990532491077</v>
      </c>
      <c r="P134" s="347">
        <v>53.074418525848948</v>
      </c>
      <c r="Q134" s="350">
        <v>5.8509498744265995</v>
      </c>
      <c r="R134" s="351">
        <v>5.4719363671290688</v>
      </c>
      <c r="S134" s="352">
        <v>4.9605110587449017</v>
      </c>
      <c r="T134" s="348">
        <v>57.726045611646988</v>
      </c>
      <c r="U134" s="349">
        <v>27.136171935566907</v>
      </c>
      <c r="V134" s="347">
        <v>19.129505509651143</v>
      </c>
      <c r="W134" s="348">
        <v>0.242187241403132</v>
      </c>
      <c r="X134" s="349">
        <v>6.6946447965985998</v>
      </c>
      <c r="Y134" s="347">
        <v>9.8045125464183709</v>
      </c>
      <c r="Z134" s="351" t="s">
        <v>50</v>
      </c>
      <c r="AA134" s="351" t="s">
        <v>50</v>
      </c>
      <c r="AB134" s="351" t="s">
        <v>50</v>
      </c>
    </row>
    <row r="135" spans="1:28" s="353" customFormat="1" ht="13.7" customHeight="1" x14ac:dyDescent="0.25">
      <c r="A135" s="342">
        <f t="shared" si="8"/>
        <v>2</v>
      </c>
      <c r="B135" s="343" t="s">
        <v>422</v>
      </c>
      <c r="C135" s="344" t="s">
        <v>624</v>
      </c>
      <c r="D135" s="396" t="s">
        <v>1109</v>
      </c>
      <c r="E135" s="345">
        <v>7673.9370257285473</v>
      </c>
      <c r="F135" s="345">
        <v>275.35000000000002</v>
      </c>
      <c r="G135" s="543">
        <v>0</v>
      </c>
      <c r="H135" s="346" t="s">
        <v>1116</v>
      </c>
      <c r="I135" s="345">
        <v>485</v>
      </c>
      <c r="J135" s="347">
        <v>76.139458870528401</v>
      </c>
      <c r="K135" s="348">
        <v>-13.84839176252</v>
      </c>
      <c r="L135" s="349">
        <v>-5.2126452697947503</v>
      </c>
      <c r="M135" s="347">
        <v>3.9462971194232801</v>
      </c>
      <c r="N135" s="348" t="s">
        <v>50</v>
      </c>
      <c r="O135" s="349" t="s">
        <v>50</v>
      </c>
      <c r="P135" s="347">
        <v>69.774269819866035</v>
      </c>
      <c r="Q135" s="350">
        <v>3.8448821886057729</v>
      </c>
      <c r="R135" s="351">
        <v>3.9958499276010615</v>
      </c>
      <c r="S135" s="352">
        <v>3.6699163762560763</v>
      </c>
      <c r="T135" s="348" t="s">
        <v>50</v>
      </c>
      <c r="U135" s="349" t="s">
        <v>50</v>
      </c>
      <c r="V135" s="347">
        <v>27.128534988215545</v>
      </c>
      <c r="W135" s="348">
        <v>-25.494657315097999</v>
      </c>
      <c r="X135" s="349">
        <v>-7.4188856330001602</v>
      </c>
      <c r="Y135" s="347">
        <v>5.4833309324713202</v>
      </c>
      <c r="Z135" s="351" t="s">
        <v>50</v>
      </c>
      <c r="AA135" s="351" t="s">
        <v>50</v>
      </c>
      <c r="AB135" s="351" t="s">
        <v>50</v>
      </c>
    </row>
    <row r="136" spans="1:28" s="468" customFormat="1" ht="13.7" customHeight="1" x14ac:dyDescent="0.25">
      <c r="A136" s="466">
        <f t="shared" si="8"/>
        <v>7</v>
      </c>
      <c r="B136" s="467" t="s">
        <v>397</v>
      </c>
      <c r="C136" s="408" t="s">
        <v>625</v>
      </c>
      <c r="D136" s="409">
        <v>0</v>
      </c>
      <c r="E136" s="410">
        <v>1249.9945149916812</v>
      </c>
      <c r="F136" s="410">
        <v>1093.0999999999999</v>
      </c>
      <c r="G136" s="546">
        <v>0</v>
      </c>
      <c r="H136" s="420" t="s">
        <v>1116</v>
      </c>
      <c r="I136" s="410">
        <v>1940</v>
      </c>
      <c r="J136" s="411">
        <v>77.476900558045941</v>
      </c>
      <c r="K136" s="412">
        <v>24.147330270440399</v>
      </c>
      <c r="L136" s="413">
        <v>35.907472913040301</v>
      </c>
      <c r="M136" s="411">
        <v>49.228914693671399</v>
      </c>
      <c r="N136" s="412">
        <v>45.26794423059274</v>
      </c>
      <c r="O136" s="413">
        <v>30.442131158804699</v>
      </c>
      <c r="P136" s="411">
        <v>22.204430197209341</v>
      </c>
      <c r="Q136" s="414">
        <v>8.1328130667019654</v>
      </c>
      <c r="R136" s="415">
        <v>6.4181599490914234</v>
      </c>
      <c r="S136" s="416">
        <v>4.9789898068516774</v>
      </c>
      <c r="T136" s="412">
        <v>28.597449315562393</v>
      </c>
      <c r="U136" s="413">
        <v>19.06824554314511</v>
      </c>
      <c r="V136" s="411">
        <v>13.78548466758267</v>
      </c>
      <c r="W136" s="412">
        <v>19.7556012361879</v>
      </c>
      <c r="X136" s="413">
        <v>23.5675389645696</v>
      </c>
      <c r="Y136" s="411">
        <v>25.254913255645601</v>
      </c>
      <c r="Z136" s="415" t="s">
        <v>50</v>
      </c>
      <c r="AA136" s="415" t="s">
        <v>50</v>
      </c>
      <c r="AB136" s="415" t="s">
        <v>50</v>
      </c>
    </row>
    <row r="137" spans="1:28" s="353" customFormat="1" ht="13.7" customHeight="1" x14ac:dyDescent="0.25">
      <c r="A137" s="342">
        <f t="shared" si="8"/>
        <v>10</v>
      </c>
      <c r="B137" s="343" t="s">
        <v>385</v>
      </c>
      <c r="C137" s="344" t="s">
        <v>626</v>
      </c>
      <c r="D137" s="396">
        <v>0</v>
      </c>
      <c r="E137" s="345">
        <v>167.06399596060751</v>
      </c>
      <c r="F137" s="345">
        <v>99.19</v>
      </c>
      <c r="G137" s="543">
        <v>0</v>
      </c>
      <c r="H137" s="346" t="s">
        <v>1117</v>
      </c>
      <c r="I137" s="345">
        <v>200</v>
      </c>
      <c r="J137" s="347">
        <v>101.63322915616493</v>
      </c>
      <c r="K137" s="348">
        <v>4.22</v>
      </c>
      <c r="L137" s="349">
        <v>5.57</v>
      </c>
      <c r="M137" s="347">
        <v>6.38</v>
      </c>
      <c r="N137" s="348">
        <v>23.504739336492893</v>
      </c>
      <c r="O137" s="349">
        <v>17.807899461400357</v>
      </c>
      <c r="P137" s="347">
        <v>15.547021943573668</v>
      </c>
      <c r="Q137" s="350" t="s">
        <v>50</v>
      </c>
      <c r="R137" s="351" t="s">
        <v>50</v>
      </c>
      <c r="S137" s="352" t="s">
        <v>50</v>
      </c>
      <c r="T137" s="348" t="s">
        <v>50</v>
      </c>
      <c r="U137" s="349" t="s">
        <v>50</v>
      </c>
      <c r="V137" s="347" t="s">
        <v>50</v>
      </c>
      <c r="W137" s="348" t="s">
        <v>214</v>
      </c>
      <c r="X137" s="349" t="s">
        <v>214</v>
      </c>
      <c r="Y137" s="347" t="s">
        <v>214</v>
      </c>
      <c r="Z137" s="351" t="s">
        <v>50</v>
      </c>
      <c r="AA137" s="351" t="s">
        <v>50</v>
      </c>
      <c r="AB137" s="351" t="s">
        <v>50</v>
      </c>
    </row>
    <row r="138" spans="1:28" s="364" customFormat="1" ht="13.7" customHeight="1" x14ac:dyDescent="0.25">
      <c r="A138" s="342">
        <f t="shared" si="8"/>
        <v>8</v>
      </c>
      <c r="B138" s="354" t="s">
        <v>433</v>
      </c>
      <c r="C138" s="355" t="s">
        <v>627</v>
      </c>
      <c r="D138" s="397" t="s">
        <v>1109</v>
      </c>
      <c r="E138" s="356">
        <v>1118.9960516438578</v>
      </c>
      <c r="F138" s="356">
        <v>573.45000000000005</v>
      </c>
      <c r="G138" s="544">
        <v>0</v>
      </c>
      <c r="H138" s="357" t="s">
        <v>1118</v>
      </c>
      <c r="I138" s="356">
        <v>636</v>
      </c>
      <c r="J138" s="358">
        <v>10.907664138111418</v>
      </c>
      <c r="K138" s="359">
        <v>8.3644151458721101</v>
      </c>
      <c r="L138" s="360">
        <v>12.9738773845505</v>
      </c>
      <c r="M138" s="358">
        <v>19.018450856959699</v>
      </c>
      <c r="N138" s="359">
        <v>68.558290089534964</v>
      </c>
      <c r="O138" s="360">
        <v>44.200356069564329</v>
      </c>
      <c r="P138" s="358">
        <v>30.15229811896846</v>
      </c>
      <c r="Q138" s="361">
        <v>7.659368847573079</v>
      </c>
      <c r="R138" s="362">
        <v>6.5281262265042121</v>
      </c>
      <c r="S138" s="363">
        <v>5.3662958281480799</v>
      </c>
      <c r="T138" s="359">
        <v>55.11234233484484</v>
      </c>
      <c r="U138" s="360">
        <v>34.322911101883832</v>
      </c>
      <c r="V138" s="358">
        <v>22.977358558722464</v>
      </c>
      <c r="W138" s="359">
        <v>11.833050888080701</v>
      </c>
      <c r="X138" s="360">
        <v>15.947038080539199</v>
      </c>
      <c r="Y138" s="358">
        <v>19.5357183899775</v>
      </c>
      <c r="Z138" s="362" t="s">
        <v>50</v>
      </c>
      <c r="AA138" s="362" t="s">
        <v>50</v>
      </c>
      <c r="AB138" s="362" t="s">
        <v>50</v>
      </c>
    </row>
    <row r="139" spans="1:28" s="364" customFormat="1" ht="13.7" customHeight="1" x14ac:dyDescent="0.25">
      <c r="A139" s="342">
        <f t="shared" si="8"/>
        <v>1</v>
      </c>
      <c r="B139" s="354" t="s">
        <v>449</v>
      </c>
      <c r="C139" s="355" t="s">
        <v>628</v>
      </c>
      <c r="D139" s="397" t="s">
        <v>1109</v>
      </c>
      <c r="E139" s="356">
        <v>22663.730025872803</v>
      </c>
      <c r="F139" s="356">
        <v>231.72</v>
      </c>
      <c r="G139" s="544">
        <v>0</v>
      </c>
      <c r="H139" s="357" t="s">
        <v>1116</v>
      </c>
      <c r="I139" s="356">
        <v>424</v>
      </c>
      <c r="J139" s="358">
        <v>82.979457966511319</v>
      </c>
      <c r="K139" s="359">
        <v>0.488219131639898</v>
      </c>
      <c r="L139" s="360">
        <v>2.95804136803471</v>
      </c>
      <c r="M139" s="358">
        <v>6.39297406367678</v>
      </c>
      <c r="N139" s="359">
        <v>474.62294077183498</v>
      </c>
      <c r="O139" s="360">
        <v>78.335618461601229</v>
      </c>
      <c r="P139" s="358">
        <v>36.246040996251324</v>
      </c>
      <c r="Q139" s="361">
        <v>6.7190953791142682</v>
      </c>
      <c r="R139" s="362">
        <v>5.9997614626495581</v>
      </c>
      <c r="S139" s="363">
        <v>4.9891477274419858</v>
      </c>
      <c r="T139" s="359">
        <v>159.86281318185974</v>
      </c>
      <c r="U139" s="360">
        <v>43.381776955194219</v>
      </c>
      <c r="V139" s="358">
        <v>21.740791756328541</v>
      </c>
      <c r="W139" s="359">
        <v>1.4453157980815801</v>
      </c>
      <c r="X139" s="360">
        <v>8.0922153219367097</v>
      </c>
      <c r="Y139" s="358">
        <v>15.030560688188</v>
      </c>
      <c r="Z139" s="362" t="s">
        <v>50</v>
      </c>
      <c r="AA139" s="362" t="s">
        <v>50</v>
      </c>
      <c r="AB139" s="362" t="s">
        <v>50</v>
      </c>
    </row>
    <row r="140" spans="1:28" s="329" customFormat="1" ht="13.7" customHeight="1" x14ac:dyDescent="0.25">
      <c r="A140" s="320"/>
      <c r="B140" s="330" t="s">
        <v>330</v>
      </c>
      <c r="C140" s="331" t="s">
        <v>330</v>
      </c>
      <c r="D140" s="332" t="s">
        <v>789</v>
      </c>
      <c r="E140" s="332">
        <f>SUM(E141:E152)</f>
        <v>184016.69848420276</v>
      </c>
      <c r="F140" s="333"/>
      <c r="G140" s="542"/>
      <c r="H140" s="334"/>
      <c r="I140" s="333"/>
      <c r="J140" s="336">
        <v>22.632249092879025</v>
      </c>
      <c r="K140" s="336">
        <v>31.745546489259468</v>
      </c>
      <c r="L140" s="337">
        <v>34.420830347792915</v>
      </c>
      <c r="M140" s="338">
        <v>38.027152537740001</v>
      </c>
      <c r="N140" s="336">
        <v>43.023631238214051</v>
      </c>
      <c r="O140" s="337">
        <v>39.235469402356792</v>
      </c>
      <c r="P140" s="338">
        <v>35.440352736901836</v>
      </c>
      <c r="Q140" s="339">
        <v>16.027272315349755</v>
      </c>
      <c r="R140" s="340">
        <v>14.327361457290362</v>
      </c>
      <c r="S140" s="341">
        <v>12.945457915919999</v>
      </c>
      <c r="T140" s="336">
        <v>29.804840279998555</v>
      </c>
      <c r="U140" s="337">
        <v>27.055300785704699</v>
      </c>
      <c r="V140" s="338">
        <v>24.534202172202466</v>
      </c>
      <c r="W140" s="336">
        <v>34.729749089144477</v>
      </c>
      <c r="X140" s="337">
        <v>34.712884902547984</v>
      </c>
      <c r="Y140" s="338">
        <v>35.247088352251829</v>
      </c>
      <c r="Z140" s="340">
        <v>2.3651368169045797</v>
      </c>
      <c r="AA140" s="340">
        <v>2.3552118962820705</v>
      </c>
      <c r="AB140" s="340">
        <v>2.5727589699082487</v>
      </c>
    </row>
    <row r="141" spans="1:28" s="353" customFormat="1" ht="13.7" customHeight="1" x14ac:dyDescent="0.25">
      <c r="A141" s="342">
        <f>RANK(E141,$E$141:$E$152,0)</f>
        <v>11</v>
      </c>
      <c r="B141" s="343" t="s">
        <v>304</v>
      </c>
      <c r="C141" s="344" t="s">
        <v>629</v>
      </c>
      <c r="D141" s="396" t="s">
        <v>1107</v>
      </c>
      <c r="E141" s="345">
        <v>1682.0721300917726</v>
      </c>
      <c r="F141" s="345">
        <v>625</v>
      </c>
      <c r="G141" s="543">
        <v>0</v>
      </c>
      <c r="H141" s="346" t="s">
        <v>1116</v>
      </c>
      <c r="I141" s="345">
        <v>840</v>
      </c>
      <c r="J141" s="347">
        <v>34.400000000000006</v>
      </c>
      <c r="K141" s="348">
        <v>10.937276818072901</v>
      </c>
      <c r="L141" s="349">
        <v>14.0179159820522</v>
      </c>
      <c r="M141" s="347">
        <v>15.8484515331838</v>
      </c>
      <c r="N141" s="348">
        <v>57.144023178351098</v>
      </c>
      <c r="O141" s="349">
        <v>44.585800114668757</v>
      </c>
      <c r="P141" s="347">
        <v>39.436029361692697</v>
      </c>
      <c r="Q141" s="350">
        <v>9.7716910401958366</v>
      </c>
      <c r="R141" s="351">
        <v>8.3357577874144795</v>
      </c>
      <c r="S141" s="352">
        <v>7.1982517794978191</v>
      </c>
      <c r="T141" s="348">
        <v>36.3920254684055</v>
      </c>
      <c r="U141" s="349">
        <v>29.454688314124738</v>
      </c>
      <c r="V141" s="347">
        <v>26.468826143016084</v>
      </c>
      <c r="W141" s="348">
        <v>18.357772142832399</v>
      </c>
      <c r="X141" s="349">
        <v>20.1785975336444</v>
      </c>
      <c r="Y141" s="347">
        <v>19.589590886419199</v>
      </c>
      <c r="Z141" s="351">
        <v>0.32</v>
      </c>
      <c r="AA141" s="351">
        <v>0.48</v>
      </c>
      <c r="AB141" s="351">
        <v>0.64</v>
      </c>
    </row>
    <row r="142" spans="1:28" s="364" customFormat="1" ht="13.7" customHeight="1" x14ac:dyDescent="0.25">
      <c r="A142" s="342">
        <f t="shared" ref="A142:A152" si="10">RANK(E142,$E$141:$E$152,0)</f>
        <v>5</v>
      </c>
      <c r="B142" s="354" t="s">
        <v>63</v>
      </c>
      <c r="C142" s="355" t="s">
        <v>630</v>
      </c>
      <c r="D142" s="397" t="s">
        <v>1107</v>
      </c>
      <c r="E142" s="356">
        <v>14069.717885815486</v>
      </c>
      <c r="F142" s="356">
        <v>5442</v>
      </c>
      <c r="G142" s="544">
        <v>0</v>
      </c>
      <c r="H142" s="357" t="s">
        <v>1117</v>
      </c>
      <c r="I142" s="356">
        <v>6900</v>
      </c>
      <c r="J142" s="358">
        <v>26.791620727673649</v>
      </c>
      <c r="K142" s="359">
        <v>107.05784399322999</v>
      </c>
      <c r="L142" s="360">
        <v>121.082665138856</v>
      </c>
      <c r="M142" s="358">
        <v>136.54020167118901</v>
      </c>
      <c r="N142" s="359">
        <v>50.832333223001719</v>
      </c>
      <c r="O142" s="360">
        <v>44.944501293882048</v>
      </c>
      <c r="P142" s="358">
        <v>39.856393453301173</v>
      </c>
      <c r="Q142" s="361">
        <v>26.825306498598717</v>
      </c>
      <c r="R142" s="362">
        <v>24.031709789645511</v>
      </c>
      <c r="S142" s="363">
        <v>21.510646153485638</v>
      </c>
      <c r="T142" s="359">
        <v>35.362848814590308</v>
      </c>
      <c r="U142" s="360">
        <v>31.522135543421946</v>
      </c>
      <c r="V142" s="358">
        <v>28.073187061403001</v>
      </c>
      <c r="W142" s="359">
        <v>55.806026432465103</v>
      </c>
      <c r="X142" s="360">
        <v>56.4068589244064</v>
      </c>
      <c r="Y142" s="358">
        <v>56.957986974254098</v>
      </c>
      <c r="Z142" s="362">
        <v>1.561925762587284</v>
      </c>
      <c r="AA142" s="362">
        <v>1.7916207276736495</v>
      </c>
      <c r="AB142" s="362">
        <v>2.0213156927600147</v>
      </c>
    </row>
    <row r="143" spans="1:28" s="353" customFormat="1" ht="13.7" customHeight="1" x14ac:dyDescent="0.25">
      <c r="A143" s="342">
        <f t="shared" si="10"/>
        <v>9</v>
      </c>
      <c r="B143" s="343" t="s">
        <v>64</v>
      </c>
      <c r="C143" s="344" t="s">
        <v>631</v>
      </c>
      <c r="D143" s="396" t="s">
        <v>1107</v>
      </c>
      <c r="E143" s="345">
        <v>5341.0370568668486</v>
      </c>
      <c r="F143" s="345">
        <v>1829.5</v>
      </c>
      <c r="G143" s="543">
        <v>0</v>
      </c>
      <c r="H143" s="346" t="s">
        <v>1118</v>
      </c>
      <c r="I143" s="345">
        <v>2150</v>
      </c>
      <c r="J143" s="347">
        <v>17.518447663295976</v>
      </c>
      <c r="K143" s="348">
        <v>48.854571800634098</v>
      </c>
      <c r="L143" s="349">
        <v>52.086978680856802</v>
      </c>
      <c r="M143" s="347">
        <v>56.835940489075902</v>
      </c>
      <c r="N143" s="348">
        <v>37.447877088470449</v>
      </c>
      <c r="O143" s="349">
        <v>35.123941651704683</v>
      </c>
      <c r="P143" s="347">
        <v>32.189139200602078</v>
      </c>
      <c r="Q143" s="350">
        <v>29.825359491798537</v>
      </c>
      <c r="R143" s="351">
        <v>29.783128002419893</v>
      </c>
      <c r="S143" s="352">
        <v>29.862885418328457</v>
      </c>
      <c r="T143" s="348">
        <v>26.034892633203874</v>
      </c>
      <c r="U143" s="349">
        <v>24.473096286860002</v>
      </c>
      <c r="V143" s="347">
        <v>22.528607832293797</v>
      </c>
      <c r="W143" s="348">
        <v>79.740325236129905</v>
      </c>
      <c r="X143" s="349">
        <v>84.854453644600497</v>
      </c>
      <c r="Y143" s="347">
        <v>92.649117453978505</v>
      </c>
      <c r="Z143" s="351">
        <v>2.6783274118611642</v>
      </c>
      <c r="AA143" s="351">
        <v>2.8423066411587863</v>
      </c>
      <c r="AB143" s="351">
        <v>3.1156053566548239</v>
      </c>
    </row>
    <row r="144" spans="1:28" s="364" customFormat="1" ht="13.7" customHeight="1" x14ac:dyDescent="0.25">
      <c r="A144" s="342">
        <f t="shared" si="10"/>
        <v>8</v>
      </c>
      <c r="B144" s="354" t="s">
        <v>65</v>
      </c>
      <c r="C144" s="355" t="s">
        <v>632</v>
      </c>
      <c r="D144" s="397" t="s">
        <v>1107</v>
      </c>
      <c r="E144" s="356">
        <v>7943.6722402941014</v>
      </c>
      <c r="F144" s="356">
        <v>417.25</v>
      </c>
      <c r="G144" s="544">
        <v>0</v>
      </c>
      <c r="H144" s="357" t="s">
        <v>1117</v>
      </c>
      <c r="I144" s="356">
        <v>565</v>
      </c>
      <c r="J144" s="358">
        <v>35.410425404433795</v>
      </c>
      <c r="K144" s="359">
        <v>10.877969454164701</v>
      </c>
      <c r="L144" s="360">
        <v>11.9000836878539</v>
      </c>
      <c r="M144" s="358">
        <v>12.8592582943437</v>
      </c>
      <c r="N144" s="359">
        <v>38.357342494674235</v>
      </c>
      <c r="O144" s="360">
        <v>35.062778627840743</v>
      </c>
      <c r="P144" s="358">
        <v>32.447439070691381</v>
      </c>
      <c r="Q144" s="361">
        <v>6.7640072636501989</v>
      </c>
      <c r="R144" s="362">
        <v>6.5877880301873164</v>
      </c>
      <c r="S144" s="363">
        <v>6.2094333688565637</v>
      </c>
      <c r="T144" s="359">
        <v>28.973183402616712</v>
      </c>
      <c r="U144" s="360">
        <v>25.99967208092659</v>
      </c>
      <c r="V144" s="358">
        <v>23.667129113448837</v>
      </c>
      <c r="W144" s="359">
        <v>17.741345155266298</v>
      </c>
      <c r="X144" s="360">
        <v>19.036525405663902</v>
      </c>
      <c r="Y144" s="358">
        <v>19.7026877427773</v>
      </c>
      <c r="Z144" s="362">
        <v>2.3367285799880166</v>
      </c>
      <c r="AA144" s="362">
        <v>2.0371479928100662</v>
      </c>
      <c r="AB144" s="362">
        <v>2.2768124625524266</v>
      </c>
    </row>
    <row r="145" spans="1:28" s="364" customFormat="1" ht="13.7" customHeight="1" x14ac:dyDescent="0.25">
      <c r="A145" s="342">
        <f t="shared" si="10"/>
        <v>10</v>
      </c>
      <c r="B145" s="354" t="s">
        <v>66</v>
      </c>
      <c r="C145" s="355" t="s">
        <v>633</v>
      </c>
      <c r="D145" s="397" t="s">
        <v>1107</v>
      </c>
      <c r="E145" s="356">
        <v>1866.1294477539848</v>
      </c>
      <c r="F145" s="356">
        <v>398.3</v>
      </c>
      <c r="G145" s="544">
        <v>0</v>
      </c>
      <c r="H145" s="357" t="s">
        <v>1116</v>
      </c>
      <c r="I145" s="356">
        <v>670</v>
      </c>
      <c r="J145" s="358">
        <v>68.214913381872961</v>
      </c>
      <c r="K145" s="359">
        <v>20.6234066365374</v>
      </c>
      <c r="L145" s="360">
        <v>20.6703076997692</v>
      </c>
      <c r="M145" s="358">
        <v>22.366761037847599</v>
      </c>
      <c r="N145" s="359">
        <v>19.313007158301041</v>
      </c>
      <c r="O145" s="360">
        <v>19.269185818866514</v>
      </c>
      <c r="P145" s="358">
        <v>17.807674491895465</v>
      </c>
      <c r="Q145" s="361">
        <v>5.4862731586360898</v>
      </c>
      <c r="R145" s="362">
        <v>4.855659815191129</v>
      </c>
      <c r="S145" s="363">
        <v>4.275758963149455</v>
      </c>
      <c r="T145" s="359">
        <v>16.507779401794028</v>
      </c>
      <c r="U145" s="360">
        <v>14.625204237569946</v>
      </c>
      <c r="V145" s="358">
        <v>13.212788844409321</v>
      </c>
      <c r="W145" s="359">
        <v>30.704286002144599</v>
      </c>
      <c r="X145" s="360">
        <v>26.735640440632402</v>
      </c>
      <c r="Y145" s="358">
        <v>25.535595726715599</v>
      </c>
      <c r="Z145" s="362">
        <v>2.5106703489831785</v>
      </c>
      <c r="AA145" s="362">
        <v>2.5106703489831785</v>
      </c>
      <c r="AB145" s="362">
        <v>2.5106703489831785</v>
      </c>
    </row>
    <row r="146" spans="1:28" s="353" customFormat="1" ht="13.7" customHeight="1" x14ac:dyDescent="0.25">
      <c r="A146" s="342">
        <f t="shared" si="10"/>
        <v>6</v>
      </c>
      <c r="B146" s="343" t="s">
        <v>67</v>
      </c>
      <c r="C146" s="344" t="s">
        <v>634</v>
      </c>
      <c r="D146" s="396" t="s">
        <v>1107</v>
      </c>
      <c r="E146" s="345">
        <v>10926.031333427789</v>
      </c>
      <c r="F146" s="345">
        <v>994.8</v>
      </c>
      <c r="G146" s="543">
        <v>0</v>
      </c>
      <c r="H146" s="346" t="s">
        <v>1117</v>
      </c>
      <c r="I146" s="345">
        <v>1340</v>
      </c>
      <c r="J146" s="347">
        <v>34.700442299959789</v>
      </c>
      <c r="K146" s="348">
        <v>20.864089771999399</v>
      </c>
      <c r="L146" s="349">
        <v>24.513053112845899</v>
      </c>
      <c r="M146" s="347">
        <v>27.9227148562534</v>
      </c>
      <c r="N146" s="348">
        <v>47.680009570082895</v>
      </c>
      <c r="O146" s="349">
        <v>40.58246010484438</v>
      </c>
      <c r="P146" s="347">
        <v>35.626908240163857</v>
      </c>
      <c r="Q146" s="350">
        <v>7.5458541345612646</v>
      </c>
      <c r="R146" s="351">
        <v>6.6166918265562238</v>
      </c>
      <c r="S146" s="352">
        <v>5.8083812159225197</v>
      </c>
      <c r="T146" s="348">
        <v>32.654766087174508</v>
      </c>
      <c r="U146" s="349">
        <v>28.023620396445374</v>
      </c>
      <c r="V146" s="347">
        <v>24.821702739450139</v>
      </c>
      <c r="W146" s="348">
        <v>16.7465788208555</v>
      </c>
      <c r="X146" s="349">
        <v>17.373991575383901</v>
      </c>
      <c r="Y146" s="347">
        <v>17.363966129178699</v>
      </c>
      <c r="Z146" s="351">
        <v>0.50261359067149181</v>
      </c>
      <c r="AA146" s="351">
        <v>0.60313630880579017</v>
      </c>
      <c r="AB146" s="351">
        <v>0.70365902694008853</v>
      </c>
    </row>
    <row r="147" spans="1:28" s="364" customFormat="1" ht="13.7" customHeight="1" x14ac:dyDescent="0.25">
      <c r="A147" s="342">
        <f t="shared" si="10"/>
        <v>1</v>
      </c>
      <c r="B147" s="354" t="s">
        <v>68</v>
      </c>
      <c r="C147" s="355" t="s">
        <v>635</v>
      </c>
      <c r="D147" s="397" t="s">
        <v>1107</v>
      </c>
      <c r="E147" s="356">
        <v>52086.200111722217</v>
      </c>
      <c r="F147" s="356">
        <v>2065.3000000000002</v>
      </c>
      <c r="G147" s="544">
        <v>0</v>
      </c>
      <c r="H147" s="357" t="s">
        <v>1117</v>
      </c>
      <c r="I147" s="356">
        <v>2700</v>
      </c>
      <c r="J147" s="358">
        <v>30.731612840749523</v>
      </c>
      <c r="K147" s="359">
        <v>45.632917959584603</v>
      </c>
      <c r="L147" s="360">
        <v>48.589871127034201</v>
      </c>
      <c r="M147" s="358">
        <v>52.7872496994977</v>
      </c>
      <c r="N147" s="359">
        <v>45.258994873594553</v>
      </c>
      <c r="O147" s="360">
        <v>42.504743315750808</v>
      </c>
      <c r="P147" s="358">
        <v>39.124978318763453</v>
      </c>
      <c r="Q147" s="361">
        <v>8.9598823665419651</v>
      </c>
      <c r="R147" s="362">
        <v>8.8603309915677073</v>
      </c>
      <c r="S147" s="363">
        <v>8.7556349350999536</v>
      </c>
      <c r="T147" s="359">
        <v>32.378353425234657</v>
      </c>
      <c r="U147" s="360">
        <v>29.321086392520762</v>
      </c>
      <c r="V147" s="358">
        <v>26.978096476299164</v>
      </c>
      <c r="W147" s="359">
        <v>20.7579472909967</v>
      </c>
      <c r="X147" s="360">
        <v>20.961963102499201</v>
      </c>
      <c r="Y147" s="358">
        <v>22.511633806552702</v>
      </c>
      <c r="Z147" s="362">
        <v>2.1304410981455475</v>
      </c>
      <c r="AA147" s="362">
        <v>2.3241175616133249</v>
      </c>
      <c r="AB147" s="362">
        <v>2.566213140948046</v>
      </c>
    </row>
    <row r="148" spans="1:28" s="353" customFormat="1" ht="13.7" customHeight="1" x14ac:dyDescent="0.25">
      <c r="A148" s="342">
        <f t="shared" si="10"/>
        <v>2</v>
      </c>
      <c r="B148" s="343" t="s">
        <v>141</v>
      </c>
      <c r="C148" s="344" t="s">
        <v>636</v>
      </c>
      <c r="D148" s="396" t="s">
        <v>1107</v>
      </c>
      <c r="E148" s="345">
        <v>39383.725908075452</v>
      </c>
      <c r="F148" s="345">
        <v>292.85000000000002</v>
      </c>
      <c r="G148" s="543">
        <v>0</v>
      </c>
      <c r="H148" s="346" t="s">
        <v>1118</v>
      </c>
      <c r="I148" s="345">
        <v>325</v>
      </c>
      <c r="J148" s="347">
        <v>10.978316544305944</v>
      </c>
      <c r="K148" s="348">
        <v>15.553901889318899</v>
      </c>
      <c r="L148" s="349">
        <v>14.6627118377528</v>
      </c>
      <c r="M148" s="347">
        <v>15.8148677334945</v>
      </c>
      <c r="N148" s="348">
        <v>18.828072986695677</v>
      </c>
      <c r="O148" s="349">
        <v>19.97243096914616</v>
      </c>
      <c r="P148" s="347">
        <v>18.517385344916256</v>
      </c>
      <c r="Q148" s="350">
        <v>5.4369866030035334</v>
      </c>
      <c r="R148" s="351">
        <v>5.3732541291118192</v>
      </c>
      <c r="S148" s="352">
        <v>5.2930844614969397</v>
      </c>
      <c r="T148" s="348">
        <v>14.832992475362579</v>
      </c>
      <c r="U148" s="349">
        <v>15.875530237041723</v>
      </c>
      <c r="V148" s="347">
        <v>14.661751703141187</v>
      </c>
      <c r="W148" s="348">
        <v>28.828859770038001</v>
      </c>
      <c r="X148" s="349">
        <v>27.0888414785713</v>
      </c>
      <c r="Y148" s="347">
        <v>28.8278035532168</v>
      </c>
      <c r="Z148" s="351">
        <v>5.2717041165227929</v>
      </c>
      <c r="AA148" s="351">
        <v>4.7520351317570775</v>
      </c>
      <c r="AB148" s="351">
        <v>5.0813036053861023</v>
      </c>
    </row>
    <row r="149" spans="1:28" s="364" customFormat="1" ht="13.7" customHeight="1" x14ac:dyDescent="0.25">
      <c r="A149" s="342">
        <f t="shared" si="10"/>
        <v>12</v>
      </c>
      <c r="B149" s="354" t="s">
        <v>70</v>
      </c>
      <c r="C149" s="355" t="s">
        <v>637</v>
      </c>
      <c r="D149" s="397" t="s">
        <v>1107</v>
      </c>
      <c r="E149" s="356">
        <v>820.0394892239575</v>
      </c>
      <c r="F149" s="356">
        <v>208.05</v>
      </c>
      <c r="G149" s="544">
        <v>0</v>
      </c>
      <c r="H149" s="357" t="s">
        <v>1116</v>
      </c>
      <c r="I149" s="356">
        <v>300</v>
      </c>
      <c r="J149" s="358">
        <v>44.19610670511895</v>
      </c>
      <c r="K149" s="359">
        <v>9.4891014234965905</v>
      </c>
      <c r="L149" s="360">
        <v>10.653173153711</v>
      </c>
      <c r="M149" s="358">
        <v>11.8474360582318</v>
      </c>
      <c r="N149" s="359">
        <v>21.925152942810126</v>
      </c>
      <c r="O149" s="360">
        <v>19.529392510392682</v>
      </c>
      <c r="P149" s="358">
        <v>17.560761583975239</v>
      </c>
      <c r="Q149" s="361">
        <v>3.3663063671866826</v>
      </c>
      <c r="R149" s="362">
        <v>3.0391421765200448</v>
      </c>
      <c r="S149" s="363">
        <v>2.7627921582457349</v>
      </c>
      <c r="T149" s="359">
        <v>14.802327335547535</v>
      </c>
      <c r="U149" s="360">
        <v>13.141148295930055</v>
      </c>
      <c r="V149" s="358">
        <v>11.631176645657437</v>
      </c>
      <c r="W149" s="359">
        <v>16.135432308004798</v>
      </c>
      <c r="X149" s="360">
        <v>16.3567257086954</v>
      </c>
      <c r="Y149" s="358">
        <v>16.482120011211101</v>
      </c>
      <c r="Z149" s="362">
        <v>1.9226147560682527</v>
      </c>
      <c r="AA149" s="362">
        <v>2.4032684450853159</v>
      </c>
      <c r="AB149" s="362">
        <v>2.8839221341023791</v>
      </c>
    </row>
    <row r="150" spans="1:28" s="353" customFormat="1" ht="13.7" customHeight="1" x14ac:dyDescent="0.25">
      <c r="A150" s="342">
        <f t="shared" si="10"/>
        <v>7</v>
      </c>
      <c r="B150" s="343" t="s">
        <v>69</v>
      </c>
      <c r="C150" s="344" t="s">
        <v>638</v>
      </c>
      <c r="D150" s="396" t="s">
        <v>1107</v>
      </c>
      <c r="E150" s="345">
        <v>10585.537526733753</v>
      </c>
      <c r="F150" s="345">
        <v>761.35</v>
      </c>
      <c r="G150" s="543">
        <v>0</v>
      </c>
      <c r="H150" s="346" t="s">
        <v>1118</v>
      </c>
      <c r="I150" s="345">
        <v>795</v>
      </c>
      <c r="J150" s="347">
        <v>4.4197806527878081</v>
      </c>
      <c r="K150" s="348">
        <v>13.5223276141633</v>
      </c>
      <c r="L150" s="349">
        <v>15.137340579535801</v>
      </c>
      <c r="M150" s="347">
        <v>16.495193725122199</v>
      </c>
      <c r="N150" s="348">
        <v>56.303176621942008</v>
      </c>
      <c r="O150" s="349">
        <v>50.296153145240751</v>
      </c>
      <c r="P150" s="347">
        <v>46.155868957177695</v>
      </c>
      <c r="Q150" s="350">
        <v>23.186243217451736</v>
      </c>
      <c r="R150" s="351">
        <v>21.769263901836535</v>
      </c>
      <c r="S150" s="352">
        <v>20.594384526907412</v>
      </c>
      <c r="T150" s="348">
        <v>42.004223233462284</v>
      </c>
      <c r="U150" s="349">
        <v>36.461156709508934</v>
      </c>
      <c r="V150" s="347">
        <v>32.428631733465707</v>
      </c>
      <c r="W150" s="348">
        <v>42.489482406699501</v>
      </c>
      <c r="X150" s="349">
        <v>44.646401065102502</v>
      </c>
      <c r="Y150" s="347">
        <v>45.856644263122099</v>
      </c>
      <c r="Z150" s="351">
        <v>1.510474814474289</v>
      </c>
      <c r="AA150" s="351">
        <v>1.7074932685361528</v>
      </c>
      <c r="AB150" s="351">
        <v>1.9045117225980166</v>
      </c>
    </row>
    <row r="151" spans="1:28" s="364" customFormat="1" ht="13.7" customHeight="1" x14ac:dyDescent="0.25">
      <c r="A151" s="342">
        <f t="shared" si="10"/>
        <v>3</v>
      </c>
      <c r="B151" s="354" t="s">
        <v>71</v>
      </c>
      <c r="C151" s="355" t="s">
        <v>639</v>
      </c>
      <c r="D151" s="397" t="s">
        <v>1107</v>
      </c>
      <c r="E151" s="356">
        <v>24657.337513186278</v>
      </c>
      <c r="F151" s="356">
        <v>1191.3</v>
      </c>
      <c r="G151" s="544">
        <v>0</v>
      </c>
      <c r="H151" s="357" t="s">
        <v>1118</v>
      </c>
      <c r="I151" s="356">
        <v>1350</v>
      </c>
      <c r="J151" s="358">
        <v>13.321581465625787</v>
      </c>
      <c r="K151" s="359">
        <v>8.5106099385937508</v>
      </c>
      <c r="L151" s="360">
        <v>19.804030739795699</v>
      </c>
      <c r="M151" s="358">
        <v>22.563076163108899</v>
      </c>
      <c r="N151" s="359">
        <v>69.989108218772643</v>
      </c>
      <c r="O151" s="360">
        <v>60.154420867773787</v>
      </c>
      <c r="P151" s="358">
        <v>52.798651716994172</v>
      </c>
      <c r="Q151" s="361">
        <v>49.905110232535343</v>
      </c>
      <c r="R151" s="362">
        <v>40.832438005702947</v>
      </c>
      <c r="S151" s="363">
        <v>33.806860424098915</v>
      </c>
      <c r="T151" s="359">
        <v>44.154123687504466</v>
      </c>
      <c r="U151" s="360">
        <v>38.41457443453907</v>
      </c>
      <c r="V151" s="358">
        <v>34.48562107360641</v>
      </c>
      <c r="W151" s="359">
        <v>75.279514633820298</v>
      </c>
      <c r="X151" s="360">
        <v>74.666489982336302</v>
      </c>
      <c r="Y151" s="358">
        <v>70.056714588997195</v>
      </c>
      <c r="Z151" s="362">
        <v>1.1751867707546377</v>
      </c>
      <c r="AA151" s="362">
        <v>1.2591286829513977</v>
      </c>
      <c r="AB151" s="362">
        <v>1.3850415512465375</v>
      </c>
    </row>
    <row r="152" spans="1:28" s="353" customFormat="1" ht="13.7" customHeight="1" x14ac:dyDescent="0.25">
      <c r="A152" s="342">
        <f t="shared" si="10"/>
        <v>4</v>
      </c>
      <c r="B152" s="343" t="s">
        <v>189</v>
      </c>
      <c r="C152" s="344" t="s">
        <v>640</v>
      </c>
      <c r="D152" s="396" t="s">
        <v>1107</v>
      </c>
      <c r="E152" s="345">
        <v>14655.19784101111</v>
      </c>
      <c r="F152" s="345">
        <v>403.7</v>
      </c>
      <c r="G152" s="543">
        <v>0</v>
      </c>
      <c r="H152" s="346" t="s">
        <v>1117</v>
      </c>
      <c r="I152" s="345">
        <v>515</v>
      </c>
      <c r="J152" s="347">
        <v>27.569977706217497</v>
      </c>
      <c r="K152" s="348">
        <v>9.7719967138541595</v>
      </c>
      <c r="L152" s="349">
        <v>11.0592308422621</v>
      </c>
      <c r="M152" s="347">
        <v>12.578982081629499</v>
      </c>
      <c r="N152" s="348">
        <v>41.311925476566934</v>
      </c>
      <c r="O152" s="349">
        <v>36.503442758178792</v>
      </c>
      <c r="P152" s="347">
        <v>32.093216874008306</v>
      </c>
      <c r="Q152" s="350">
        <v>6.152717841166937</v>
      </c>
      <c r="R152" s="351">
        <v>5.3703141500049387</v>
      </c>
      <c r="S152" s="352">
        <v>4.6941045452854153</v>
      </c>
      <c r="T152" s="348">
        <v>24.079287944684481</v>
      </c>
      <c r="U152" s="349">
        <v>21.729543630734725</v>
      </c>
      <c r="V152" s="347">
        <v>19.464220494143508</v>
      </c>
      <c r="W152" s="348">
        <v>15.824537714378099</v>
      </c>
      <c r="X152" s="349">
        <v>15.7107201474244</v>
      </c>
      <c r="Y152" s="347">
        <v>15.6091947199539</v>
      </c>
      <c r="Z152" s="351">
        <v>0.30963586821897449</v>
      </c>
      <c r="AA152" s="351">
        <v>0.37156304186276939</v>
      </c>
      <c r="AB152" s="351">
        <v>0.43349021550656436</v>
      </c>
    </row>
    <row r="153" spans="1:28" s="329" customFormat="1" x14ac:dyDescent="0.25">
      <c r="A153" s="320"/>
      <c r="B153" s="331" t="s">
        <v>305</v>
      </c>
      <c r="C153" s="331" t="s">
        <v>305</v>
      </c>
      <c r="D153" s="332" t="s">
        <v>789</v>
      </c>
      <c r="E153" s="332">
        <f>SUM(E156:E160)</f>
        <v>12292.877536624805</v>
      </c>
      <c r="F153" s="333"/>
      <c r="G153" s="542"/>
      <c r="H153" s="334"/>
      <c r="I153" s="333"/>
      <c r="J153" s="336">
        <v>38.509326644679142</v>
      </c>
      <c r="K153" s="336">
        <v>89.165662427551197</v>
      </c>
      <c r="L153" s="337">
        <v>108.3729187098008</v>
      </c>
      <c r="M153" s="338">
        <v>168.20126558811688</v>
      </c>
      <c r="N153" s="336">
        <v>61.993244863462252</v>
      </c>
      <c r="O153" s="337">
        <v>50.301228473777073</v>
      </c>
      <c r="P153" s="338">
        <v>33.175713229813844</v>
      </c>
      <c r="Q153" s="339">
        <v>9.3645494158574873</v>
      </c>
      <c r="R153" s="340">
        <v>7.4392308242093339</v>
      </c>
      <c r="S153" s="341">
        <v>5.7117607766137821</v>
      </c>
      <c r="T153" s="336">
        <v>31.309744833485375</v>
      </c>
      <c r="U153" s="337">
        <v>24.212340400391959</v>
      </c>
      <c r="V153" s="338">
        <v>17.602219640583197</v>
      </c>
      <c r="W153" s="336">
        <v>15.779034036111023</v>
      </c>
      <c r="X153" s="337">
        <v>15.569480466794218</v>
      </c>
      <c r="Y153" s="338">
        <v>18.464871202288403</v>
      </c>
      <c r="Z153" s="340">
        <v>3.8292386028163122E-2</v>
      </c>
      <c r="AA153" s="340">
        <v>4.2547095586847911E-2</v>
      </c>
      <c r="AB153" s="340">
        <v>4.6532445270707018E-2</v>
      </c>
    </row>
    <row r="154" spans="1:28" s="364" customFormat="1" ht="13.7" customHeight="1" x14ac:dyDescent="0.25">
      <c r="A154" s="342">
        <f t="shared" ref="A154:A160" si="11">RANK(E154,$E$154:$E$160,0)</f>
        <v>3</v>
      </c>
      <c r="B154" s="354" t="s">
        <v>447</v>
      </c>
      <c r="C154" s="355" t="s">
        <v>641</v>
      </c>
      <c r="D154" s="397" t="s">
        <v>1104</v>
      </c>
      <c r="E154" s="356">
        <v>2372.7414400311277</v>
      </c>
      <c r="F154" s="356">
        <v>6281.5</v>
      </c>
      <c r="G154" s="544">
        <v>0</v>
      </c>
      <c r="H154" s="357" t="s">
        <v>1116</v>
      </c>
      <c r="I154" s="356">
        <v>8677</v>
      </c>
      <c r="J154" s="358">
        <v>38.135795590225264</v>
      </c>
      <c r="K154" s="359">
        <v>83.166881396965394</v>
      </c>
      <c r="L154" s="360">
        <v>105.353917067647</v>
      </c>
      <c r="M154" s="358">
        <v>185.72707150790899</v>
      </c>
      <c r="N154" s="359">
        <v>75.528863106188325</v>
      </c>
      <c r="O154" s="360">
        <v>59.622842461250805</v>
      </c>
      <c r="P154" s="358">
        <v>33.821133069082549</v>
      </c>
      <c r="Q154" s="361">
        <v>6.1683408806343403</v>
      </c>
      <c r="R154" s="362">
        <v>5.5900197852075193</v>
      </c>
      <c r="S154" s="363">
        <v>4.7971396247478459</v>
      </c>
      <c r="T154" s="359">
        <v>24.49676391281605</v>
      </c>
      <c r="U154" s="360">
        <v>18.46914333314102</v>
      </c>
      <c r="V154" s="358">
        <v>13.555437861082927</v>
      </c>
      <c r="W154" s="359">
        <v>9.7845477910901302</v>
      </c>
      <c r="X154" s="360">
        <v>9.8367640160389804</v>
      </c>
      <c r="Y154" s="358">
        <v>15.2665445704008</v>
      </c>
      <c r="Z154" s="362" t="s">
        <v>50</v>
      </c>
      <c r="AA154" s="362" t="s">
        <v>50</v>
      </c>
      <c r="AB154" s="362" t="s">
        <v>50</v>
      </c>
    </row>
    <row r="155" spans="1:28" s="353" customFormat="1" ht="13.7" customHeight="1" x14ac:dyDescent="0.25">
      <c r="A155" s="342">
        <f t="shared" si="11"/>
        <v>6</v>
      </c>
      <c r="B155" s="343" t="s">
        <v>378</v>
      </c>
      <c r="C155" s="344" t="s">
        <v>642</v>
      </c>
      <c r="D155" s="396" t="s">
        <v>1104</v>
      </c>
      <c r="E155" s="345">
        <v>673.28728748457036</v>
      </c>
      <c r="F155" s="345">
        <v>939.5</v>
      </c>
      <c r="G155" s="543">
        <v>0</v>
      </c>
      <c r="H155" s="346" t="s">
        <v>1117</v>
      </c>
      <c r="I155" s="345">
        <v>1148</v>
      </c>
      <c r="J155" s="347">
        <v>22.192655667908468</v>
      </c>
      <c r="K155" s="348">
        <v>15.3196837278535</v>
      </c>
      <c r="L155" s="349">
        <v>20.232260449709202</v>
      </c>
      <c r="M155" s="347">
        <v>30.7832114364777</v>
      </c>
      <c r="N155" s="348">
        <v>61.326331319219541</v>
      </c>
      <c r="O155" s="349">
        <v>46.435740699131983</v>
      </c>
      <c r="P155" s="347">
        <v>30.519882629487608</v>
      </c>
      <c r="Q155" s="350">
        <v>8.7183494941026538</v>
      </c>
      <c r="R155" s="351">
        <v>7.3402174709831263</v>
      </c>
      <c r="S155" s="352">
        <v>5.9171152504832794</v>
      </c>
      <c r="T155" s="348">
        <v>38.612725666832922</v>
      </c>
      <c r="U155" s="349">
        <v>29.223384558436248</v>
      </c>
      <c r="V155" s="347">
        <v>20.035271231003449</v>
      </c>
      <c r="W155" s="348">
        <v>14.216323244123901</v>
      </c>
      <c r="X155" s="349">
        <v>15.8072582895621</v>
      </c>
      <c r="Y155" s="347">
        <v>19.387739206985898</v>
      </c>
      <c r="Z155" s="351" t="s">
        <v>50</v>
      </c>
      <c r="AA155" s="351" t="s">
        <v>50</v>
      </c>
      <c r="AB155" s="351" t="s">
        <v>50</v>
      </c>
    </row>
    <row r="156" spans="1:28" s="364" customFormat="1" ht="13.7" customHeight="1" x14ac:dyDescent="0.25">
      <c r="A156" s="342">
        <f t="shared" si="11"/>
        <v>7</v>
      </c>
      <c r="B156" s="354" t="s">
        <v>306</v>
      </c>
      <c r="C156" s="355" t="s">
        <v>643</v>
      </c>
      <c r="D156" s="397" t="s">
        <v>1104</v>
      </c>
      <c r="E156" s="356">
        <v>238.60856887887081</v>
      </c>
      <c r="F156" s="356">
        <v>280.10000000000002</v>
      </c>
      <c r="G156" s="544">
        <v>0</v>
      </c>
      <c r="H156" s="357" t="s">
        <v>1117</v>
      </c>
      <c r="I156" s="356">
        <v>419</v>
      </c>
      <c r="J156" s="358">
        <v>49.589432345590858</v>
      </c>
      <c r="K156" s="359">
        <v>7.6283516815852801</v>
      </c>
      <c r="L156" s="360">
        <v>11.786152327002201</v>
      </c>
      <c r="M156" s="358">
        <v>16.1648450825456</v>
      </c>
      <c r="N156" s="359">
        <v>36.718286163465294</v>
      </c>
      <c r="O156" s="360">
        <v>23.765177322397907</v>
      </c>
      <c r="P156" s="358">
        <v>17.327725602668785</v>
      </c>
      <c r="Q156" s="361">
        <v>2.1630834688453677</v>
      </c>
      <c r="R156" s="362">
        <v>1.9826267027373896</v>
      </c>
      <c r="S156" s="363">
        <v>1.7790670482971793</v>
      </c>
      <c r="T156" s="359">
        <v>13.28018580748553</v>
      </c>
      <c r="U156" s="360">
        <v>9.9811356381832965</v>
      </c>
      <c r="V156" s="358">
        <v>7.7794342707808957</v>
      </c>
      <c r="W156" s="359">
        <v>7.5473505759930104</v>
      </c>
      <c r="X156" s="360">
        <v>8.3425706269350002</v>
      </c>
      <c r="Y156" s="358">
        <v>10.267170020416099</v>
      </c>
      <c r="Z156" s="362" t="s">
        <v>50</v>
      </c>
      <c r="AA156" s="362" t="s">
        <v>50</v>
      </c>
      <c r="AB156" s="362" t="s">
        <v>50</v>
      </c>
    </row>
    <row r="157" spans="1:28" s="353" customFormat="1" ht="13.7" customHeight="1" x14ac:dyDescent="0.25">
      <c r="A157" s="342">
        <f t="shared" si="11"/>
        <v>1</v>
      </c>
      <c r="B157" s="343" t="s">
        <v>307</v>
      </c>
      <c r="C157" s="344" t="s">
        <v>644</v>
      </c>
      <c r="D157" s="396" t="s">
        <v>1104</v>
      </c>
      <c r="E157" s="345">
        <v>6474.3753502549234</v>
      </c>
      <c r="F157" s="345">
        <v>9920.5</v>
      </c>
      <c r="G157" s="543">
        <v>0</v>
      </c>
      <c r="H157" s="346" t="s">
        <v>1116</v>
      </c>
      <c r="I157" s="345">
        <v>13671</v>
      </c>
      <c r="J157" s="347">
        <v>37.805554155536527</v>
      </c>
      <c r="K157" s="348">
        <v>143.09664646542899</v>
      </c>
      <c r="L157" s="349">
        <v>177.30268537219001</v>
      </c>
      <c r="M157" s="347">
        <v>273.41728400546498</v>
      </c>
      <c r="N157" s="348">
        <v>69.327271078967698</v>
      </c>
      <c r="O157" s="349">
        <v>55.952339239392217</v>
      </c>
      <c r="P157" s="347">
        <v>36.283368244568301</v>
      </c>
      <c r="Q157" s="350">
        <v>14.951339733404875</v>
      </c>
      <c r="R157" s="351">
        <v>11.075986919184871</v>
      </c>
      <c r="S157" s="352">
        <v>7.8645902065378941</v>
      </c>
      <c r="T157" s="348">
        <v>33.295685412082172</v>
      </c>
      <c r="U157" s="349">
        <v>25.855107247269476</v>
      </c>
      <c r="V157" s="347">
        <v>17.730075296198933</v>
      </c>
      <c r="W157" s="348">
        <v>23.875189344688302</v>
      </c>
      <c r="X157" s="349">
        <v>22.2356018018789</v>
      </c>
      <c r="Y157" s="347">
        <v>24.9393424454795</v>
      </c>
      <c r="Z157" s="351">
        <v>9.0721233808779805E-2</v>
      </c>
      <c r="AA157" s="351">
        <v>0.10080137089864422</v>
      </c>
      <c r="AB157" s="351">
        <v>0.11024334822053827</v>
      </c>
    </row>
    <row r="158" spans="1:28" s="364" customFormat="1" ht="13.7" customHeight="1" x14ac:dyDescent="0.25">
      <c r="A158" s="342">
        <f t="shared" si="11"/>
        <v>2</v>
      </c>
      <c r="B158" s="354" t="s">
        <v>308</v>
      </c>
      <c r="C158" s="355" t="s">
        <v>645</v>
      </c>
      <c r="D158" s="397" t="s">
        <v>1104</v>
      </c>
      <c r="E158" s="356">
        <v>2545.6835276337679</v>
      </c>
      <c r="F158" s="356">
        <v>3538</v>
      </c>
      <c r="G158" s="544">
        <v>0</v>
      </c>
      <c r="H158" s="357" t="s">
        <v>1116</v>
      </c>
      <c r="I158" s="356">
        <v>5125</v>
      </c>
      <c r="J158" s="358">
        <v>44.855850763143025</v>
      </c>
      <c r="K158" s="359">
        <v>76.285316773044499</v>
      </c>
      <c r="L158" s="360">
        <v>77.577525787249101</v>
      </c>
      <c r="M158" s="358">
        <v>108.830306786272</v>
      </c>
      <c r="N158" s="359">
        <v>46.378518824610246</v>
      </c>
      <c r="O158" s="360">
        <v>45.605991736610882</v>
      </c>
      <c r="P158" s="358">
        <v>32.509326716758714</v>
      </c>
      <c r="Q158" s="361">
        <v>4.6020422560472598</v>
      </c>
      <c r="R158" s="362">
        <v>4.3497539803606591</v>
      </c>
      <c r="S158" s="363">
        <v>3.8364378766537626</v>
      </c>
      <c r="T158" s="359">
        <v>35.465949134165491</v>
      </c>
      <c r="U158" s="360">
        <v>27.533204313343244</v>
      </c>
      <c r="V158" s="358">
        <v>21.318443246937303</v>
      </c>
      <c r="W158" s="359">
        <v>9.8633617846889798</v>
      </c>
      <c r="X158" s="360">
        <v>9.5307299539030694</v>
      </c>
      <c r="Y158" s="358">
        <v>11.793451418467599</v>
      </c>
      <c r="Z158" s="362" t="s">
        <v>50</v>
      </c>
      <c r="AA158" s="362" t="s">
        <v>50</v>
      </c>
      <c r="AB158" s="362" t="s">
        <v>50</v>
      </c>
    </row>
    <row r="159" spans="1:28" s="364" customFormat="1" ht="13.7" customHeight="1" x14ac:dyDescent="0.25">
      <c r="A159" s="342">
        <f t="shared" si="11"/>
        <v>5</v>
      </c>
      <c r="B159" s="354" t="s">
        <v>448</v>
      </c>
      <c r="C159" s="355" t="s">
        <v>646</v>
      </c>
      <c r="D159" s="397" t="s">
        <v>1104</v>
      </c>
      <c r="E159" s="356">
        <v>1388.1222004717433</v>
      </c>
      <c r="F159" s="356">
        <v>454.45</v>
      </c>
      <c r="G159" s="544">
        <v>0</v>
      </c>
      <c r="H159" s="357" t="s">
        <v>1116</v>
      </c>
      <c r="I159" s="356">
        <v>734</v>
      </c>
      <c r="J159" s="358">
        <v>61.513917922763795</v>
      </c>
      <c r="K159" s="359">
        <v>9.5758449958521794</v>
      </c>
      <c r="L159" s="360">
        <v>15.070955597111499</v>
      </c>
      <c r="M159" s="358">
        <v>20.9673322647362</v>
      </c>
      <c r="N159" s="359">
        <v>47.457952817411631</v>
      </c>
      <c r="O159" s="360">
        <v>30.15402686788487</v>
      </c>
      <c r="P159" s="358">
        <v>21.67419270425329</v>
      </c>
      <c r="Q159" s="361">
        <v>4.1733128428409163</v>
      </c>
      <c r="R159" s="362">
        <v>3.7364771033043542</v>
      </c>
      <c r="S159" s="363">
        <v>3.2402253102417706</v>
      </c>
      <c r="T159" s="359">
        <v>26.534550604519033</v>
      </c>
      <c r="U159" s="360">
        <v>19.766205088113626</v>
      </c>
      <c r="V159" s="358">
        <v>14.960078560678477</v>
      </c>
      <c r="W159" s="359">
        <v>9.1723635357309394</v>
      </c>
      <c r="X159" s="360">
        <v>13.0756411996738</v>
      </c>
      <c r="Y159" s="358">
        <v>16.0130626152507</v>
      </c>
      <c r="Z159" s="362" t="s">
        <v>50</v>
      </c>
      <c r="AA159" s="362" t="s">
        <v>50</v>
      </c>
      <c r="AB159" s="362" t="s">
        <v>50</v>
      </c>
    </row>
    <row r="160" spans="1:28" s="353" customFormat="1" ht="13.7" customHeight="1" x14ac:dyDescent="0.25">
      <c r="A160" s="342">
        <f t="shared" si="11"/>
        <v>4</v>
      </c>
      <c r="B160" s="343" t="s">
        <v>309</v>
      </c>
      <c r="C160" s="344" t="s">
        <v>647</v>
      </c>
      <c r="D160" s="396" t="s">
        <v>1104</v>
      </c>
      <c r="E160" s="345">
        <v>1646.0878893854988</v>
      </c>
      <c r="F160" s="345">
        <v>796.3</v>
      </c>
      <c r="G160" s="543">
        <v>0</v>
      </c>
      <c r="H160" s="346" t="s">
        <v>1116</v>
      </c>
      <c r="I160" s="345">
        <v>937</v>
      </c>
      <c r="J160" s="347">
        <v>17.669220143162121</v>
      </c>
      <c r="K160" s="348">
        <v>14.752174466358101</v>
      </c>
      <c r="L160" s="349">
        <v>17.968507631276001</v>
      </c>
      <c r="M160" s="347">
        <v>23.327581375545002</v>
      </c>
      <c r="N160" s="348">
        <v>53.978483091827492</v>
      </c>
      <c r="O160" s="349">
        <v>44.316423842231586</v>
      </c>
      <c r="P160" s="347">
        <v>34.135557698012576</v>
      </c>
      <c r="Q160" s="350">
        <v>5.0489325618212044</v>
      </c>
      <c r="R160" s="351">
        <v>4.5325437039110108</v>
      </c>
      <c r="S160" s="352">
        <v>4.0331246770193463</v>
      </c>
      <c r="T160" s="348">
        <v>30.54483600893326</v>
      </c>
      <c r="U160" s="349">
        <v>24.656398187624532</v>
      </c>
      <c r="V160" s="347">
        <v>19.842151584444288</v>
      </c>
      <c r="W160" s="348">
        <v>9.1283663598727092</v>
      </c>
      <c r="X160" s="349">
        <v>10.006043278638201</v>
      </c>
      <c r="Y160" s="347">
        <v>10.8055383478127</v>
      </c>
      <c r="Z160" s="351" t="s">
        <v>50</v>
      </c>
      <c r="AA160" s="351" t="s">
        <v>50</v>
      </c>
      <c r="AB160" s="351" t="s">
        <v>50</v>
      </c>
    </row>
    <row r="161" spans="1:28" s="329" customFormat="1" ht="13.7" customHeight="1" x14ac:dyDescent="0.25">
      <c r="A161" s="320"/>
      <c r="B161" s="330" t="s">
        <v>331</v>
      </c>
      <c r="C161" s="331" t="s">
        <v>331</v>
      </c>
      <c r="D161" s="332" t="s">
        <v>789</v>
      </c>
      <c r="E161" s="332">
        <f>SUM(E162:E168)</f>
        <v>102066.12936920248</v>
      </c>
      <c r="F161" s="333"/>
      <c r="G161" s="542"/>
      <c r="H161" s="334"/>
      <c r="I161" s="333"/>
      <c r="J161" s="336">
        <v>27.154877481576406</v>
      </c>
      <c r="K161" s="336">
        <v>53.15393234413007</v>
      </c>
      <c r="L161" s="337">
        <v>52.999269307536636</v>
      </c>
      <c r="M161" s="338">
        <v>59.647679938088643</v>
      </c>
      <c r="N161" s="336">
        <v>16.93491203855152</v>
      </c>
      <c r="O161" s="337">
        <v>16.775981175024111</v>
      </c>
      <c r="P161" s="338">
        <v>15.002531069722473</v>
      </c>
      <c r="Q161" s="339">
        <v>1.6965052599611679</v>
      </c>
      <c r="R161" s="340">
        <v>1.5772860117862939</v>
      </c>
      <c r="S161" s="341">
        <v>1.4617303521177827</v>
      </c>
      <c r="T161" s="336">
        <v>9.737700938136264</v>
      </c>
      <c r="U161" s="337">
        <v>9.1113381038276842</v>
      </c>
      <c r="V161" s="338">
        <v>8.2503821015327041</v>
      </c>
      <c r="W161" s="336">
        <v>11.467526089255195</v>
      </c>
      <c r="X161" s="337">
        <v>10.139544144776917</v>
      </c>
      <c r="Y161" s="338">
        <v>10.228313254582517</v>
      </c>
      <c r="Z161" s="340">
        <v>2.2801537906118141</v>
      </c>
      <c r="AA161" s="340">
        <v>2.235823345155044</v>
      </c>
      <c r="AB161" s="340">
        <v>2.3215028118925636</v>
      </c>
    </row>
    <row r="162" spans="1:28" s="353" customFormat="1" ht="13.7" customHeight="1" x14ac:dyDescent="0.25">
      <c r="A162" s="342">
        <f t="shared" ref="A162:A168" si="12">RANK(E162,$E$162:$E$168,0)</f>
        <v>5</v>
      </c>
      <c r="B162" s="343" t="s">
        <v>524</v>
      </c>
      <c r="C162" s="408" t="s">
        <v>648</v>
      </c>
      <c r="D162" s="409" t="s">
        <v>1106</v>
      </c>
      <c r="E162" s="410">
        <v>8383.1452889888878</v>
      </c>
      <c r="F162" s="410">
        <v>480.15</v>
      </c>
      <c r="G162" s="546">
        <v>0</v>
      </c>
      <c r="H162" s="420" t="s">
        <v>1117</v>
      </c>
      <c r="I162" s="410">
        <v>535</v>
      </c>
      <c r="J162" s="411">
        <v>11.423513485369163</v>
      </c>
      <c r="K162" s="412">
        <v>34.093990283937899</v>
      </c>
      <c r="L162" s="413">
        <v>50.173621320015599</v>
      </c>
      <c r="M162" s="411">
        <v>47.552432744135999</v>
      </c>
      <c r="N162" s="412">
        <v>14.083127143560095</v>
      </c>
      <c r="O162" s="413">
        <v>9.5697696791213129</v>
      </c>
      <c r="P162" s="411">
        <v>10.097275203216819</v>
      </c>
      <c r="Q162" s="414">
        <v>1.4077625640666465</v>
      </c>
      <c r="R162" s="415">
        <v>1.2375486599585996</v>
      </c>
      <c r="S162" s="416">
        <v>1.0954467615558428</v>
      </c>
      <c r="T162" s="412">
        <v>9.7534248683464835</v>
      </c>
      <c r="U162" s="413">
        <v>6.9190061062230894</v>
      </c>
      <c r="V162" s="411">
        <v>6.1666811682373917</v>
      </c>
      <c r="W162" s="412">
        <v>10.5385646948512</v>
      </c>
      <c r="X162" s="413">
        <v>13.76396095001</v>
      </c>
      <c r="Y162" s="411">
        <v>11.509739013953</v>
      </c>
      <c r="Z162" s="415">
        <v>2.4992189940643552</v>
      </c>
      <c r="AA162" s="415">
        <v>3.1240237425804436</v>
      </c>
      <c r="AB162" s="415">
        <v>2.4992189940643552</v>
      </c>
    </row>
    <row r="163" spans="1:28" s="353" customFormat="1" ht="13.7" customHeight="1" x14ac:dyDescent="0.25">
      <c r="A163" s="342">
        <f t="shared" ref="A163" si="13">RANK(E163,$E$162:$E$168,0)</f>
        <v>1</v>
      </c>
      <c r="B163" s="343" t="s">
        <v>495</v>
      </c>
      <c r="C163" s="408" t="s">
        <v>649</v>
      </c>
      <c r="D163" s="409" t="s">
        <v>1106</v>
      </c>
      <c r="E163" s="410">
        <v>38781.261074042821</v>
      </c>
      <c r="F163" s="410">
        <v>287.2</v>
      </c>
      <c r="G163" s="546">
        <v>0</v>
      </c>
      <c r="H163" s="420" t="s">
        <v>1119</v>
      </c>
      <c r="I163" s="410">
        <v>205</v>
      </c>
      <c r="J163" s="411">
        <v>-28.621169916434543</v>
      </c>
      <c r="K163" s="412">
        <v>27.2205145566883</v>
      </c>
      <c r="L163" s="413">
        <v>25.654941186893399</v>
      </c>
      <c r="M163" s="411">
        <v>25.084083673764201</v>
      </c>
      <c r="N163" s="412">
        <v>10.550865943473967</v>
      </c>
      <c r="O163" s="413">
        <v>11.194724552583452</v>
      </c>
      <c r="P163" s="411">
        <v>11.449491388054431</v>
      </c>
      <c r="Q163" s="414">
        <v>0.97237701694992962</v>
      </c>
      <c r="R163" s="415">
        <v>0.91494441992005804</v>
      </c>
      <c r="S163" s="416">
        <v>0.8649567571877198</v>
      </c>
      <c r="T163" s="412">
        <v>5.2961213245431216</v>
      </c>
      <c r="U163" s="413">
        <v>5.2750833150846148</v>
      </c>
      <c r="V163" s="411">
        <v>5.1144116512645894</v>
      </c>
      <c r="W163" s="412">
        <v>9.5786622883277897</v>
      </c>
      <c r="X163" s="413">
        <v>8.4217066320338905</v>
      </c>
      <c r="Y163" s="411">
        <v>7.7667087450691703</v>
      </c>
      <c r="Z163" s="415">
        <v>4.0041782729805009</v>
      </c>
      <c r="AA163" s="415">
        <v>3.9345403899721449</v>
      </c>
      <c r="AB163" s="415">
        <v>3.8997214484679668</v>
      </c>
    </row>
    <row r="164" spans="1:28" s="353" customFormat="1" ht="13.7" customHeight="1" x14ac:dyDescent="0.25">
      <c r="A164" s="342">
        <f t="shared" si="12"/>
        <v>4</v>
      </c>
      <c r="B164" s="343" t="s">
        <v>411</v>
      </c>
      <c r="C164" s="408" t="s">
        <v>650</v>
      </c>
      <c r="D164" s="409" t="s">
        <v>1106</v>
      </c>
      <c r="E164" s="410">
        <v>10072.203672153597</v>
      </c>
      <c r="F164" s="410">
        <v>141.72999999999999</v>
      </c>
      <c r="G164" s="546">
        <v>0</v>
      </c>
      <c r="H164" s="420" t="s">
        <v>1117</v>
      </c>
      <c r="I164" s="410">
        <v>178</v>
      </c>
      <c r="J164" s="411">
        <v>25.590912298031476</v>
      </c>
      <c r="K164" s="412">
        <v>11.1586066451838</v>
      </c>
      <c r="L164" s="413">
        <v>12.5322909633185</v>
      </c>
      <c r="M164" s="411">
        <v>13.0610477040196</v>
      </c>
      <c r="N164" s="412">
        <v>12.70140659193973</v>
      </c>
      <c r="O164" s="413">
        <v>11.309185241137303</v>
      </c>
      <c r="P164" s="411">
        <v>10.851349999769306</v>
      </c>
      <c r="Q164" s="414">
        <v>1.2547139578154554</v>
      </c>
      <c r="R164" s="415">
        <v>1.191105418363084</v>
      </c>
      <c r="S164" s="416">
        <v>1.1288607738709204</v>
      </c>
      <c r="T164" s="412">
        <v>9.6992614653126896</v>
      </c>
      <c r="U164" s="413">
        <v>9.0044873839226227</v>
      </c>
      <c r="V164" s="411">
        <v>8.7654028924828076</v>
      </c>
      <c r="W164" s="412">
        <v>10.1314045216465</v>
      </c>
      <c r="X164" s="413">
        <v>10.806106071254201</v>
      </c>
      <c r="Y164" s="411">
        <v>10.682063382765101</v>
      </c>
      <c r="Z164" s="415">
        <v>4.2334015381358929</v>
      </c>
      <c r="AA164" s="415">
        <v>4.5861849996472168</v>
      </c>
      <c r="AB164" s="415">
        <v>4.5861849996472168</v>
      </c>
    </row>
    <row r="165" spans="1:28" s="353" customFormat="1" ht="13.7" customHeight="1" x14ac:dyDescent="0.25">
      <c r="A165" s="342">
        <f t="shared" si="12"/>
        <v>7</v>
      </c>
      <c r="B165" s="343" t="s">
        <v>38</v>
      </c>
      <c r="C165" s="344" t="s">
        <v>651</v>
      </c>
      <c r="D165" s="396" t="s">
        <v>1106</v>
      </c>
      <c r="E165" s="345">
        <v>4100.6281587797994</v>
      </c>
      <c r="F165" s="345">
        <v>254.69</v>
      </c>
      <c r="G165" s="543">
        <v>0</v>
      </c>
      <c r="H165" s="346" t="s">
        <v>1117</v>
      </c>
      <c r="I165" s="345">
        <v>325</v>
      </c>
      <c r="J165" s="347">
        <v>27.606109387883304</v>
      </c>
      <c r="K165" s="348">
        <v>27.301943713507999</v>
      </c>
      <c r="L165" s="349">
        <v>28.715582327259501</v>
      </c>
      <c r="M165" s="347">
        <v>30.210392359289798</v>
      </c>
      <c r="N165" s="348">
        <v>9.328639846033699</v>
      </c>
      <c r="O165" s="349">
        <v>8.8694004912526037</v>
      </c>
      <c r="P165" s="347">
        <v>8.4305426083511943</v>
      </c>
      <c r="Q165" s="350">
        <v>1.7819277399058331</v>
      </c>
      <c r="R165" s="351">
        <v>1.5756126477739212</v>
      </c>
      <c r="S165" s="352">
        <v>1.4005079175376498</v>
      </c>
      <c r="T165" s="348">
        <v>5.0775427513316878</v>
      </c>
      <c r="U165" s="349">
        <v>5.4693059957408252</v>
      </c>
      <c r="V165" s="347">
        <v>6.3226414066243288</v>
      </c>
      <c r="W165" s="348">
        <v>20.0642372498199</v>
      </c>
      <c r="X165" s="349">
        <v>18.856193734838399</v>
      </c>
      <c r="Y165" s="347">
        <v>17.589721926111601</v>
      </c>
      <c r="Z165" s="351">
        <v>3.9263418273194866</v>
      </c>
      <c r="AA165" s="351">
        <v>3.9263418273194866</v>
      </c>
      <c r="AB165" s="351">
        <v>3.9263418273194866</v>
      </c>
    </row>
    <row r="166" spans="1:28" s="364" customFormat="1" ht="13.7" customHeight="1" x14ac:dyDescent="0.25">
      <c r="A166" s="342">
        <f t="shared" si="12"/>
        <v>3</v>
      </c>
      <c r="B166" s="354" t="s">
        <v>37</v>
      </c>
      <c r="C166" s="355" t="s">
        <v>652</v>
      </c>
      <c r="D166" s="397" t="s">
        <v>1106</v>
      </c>
      <c r="E166" s="356">
        <v>12952.882536222827</v>
      </c>
      <c r="F166" s="356">
        <v>278.14999999999998</v>
      </c>
      <c r="G166" s="544">
        <v>0</v>
      </c>
      <c r="H166" s="357" t="s">
        <v>1117</v>
      </c>
      <c r="I166" s="356">
        <v>395</v>
      </c>
      <c r="J166" s="358">
        <v>42.009706992629894</v>
      </c>
      <c r="K166" s="359">
        <v>57.749566192398298</v>
      </c>
      <c r="L166" s="360">
        <v>37.230499875760501</v>
      </c>
      <c r="M166" s="358">
        <v>35.725157334446699</v>
      </c>
      <c r="N166" s="359">
        <v>4.8164863970287879</v>
      </c>
      <c r="O166" s="360">
        <v>7.4710251253191977</v>
      </c>
      <c r="P166" s="358">
        <v>7.7858299515955895</v>
      </c>
      <c r="Q166" s="361">
        <v>1.2220877902222673</v>
      </c>
      <c r="R166" s="362">
        <v>1.1046371937026127</v>
      </c>
      <c r="S166" s="363">
        <v>1.0113681788405953</v>
      </c>
      <c r="T166" s="359">
        <v>3.4438332576315265</v>
      </c>
      <c r="U166" s="360">
        <v>4.7558899803113022</v>
      </c>
      <c r="V166" s="358">
        <v>4.9870445375043237</v>
      </c>
      <c r="W166" s="359">
        <v>27.691663711931401</v>
      </c>
      <c r="X166" s="360">
        <v>15.531979642050301</v>
      </c>
      <c r="Y166" s="358">
        <v>13.5624222846794</v>
      </c>
      <c r="Z166" s="362">
        <v>7.0590877243988857</v>
      </c>
      <c r="AA166" s="362">
        <v>4.6847653987115594</v>
      </c>
      <c r="AB166" s="362">
        <v>4.4953460604193065</v>
      </c>
    </row>
    <row r="167" spans="1:28" s="353" customFormat="1" ht="13.7" customHeight="1" x14ac:dyDescent="0.25">
      <c r="A167" s="342">
        <f t="shared" si="12"/>
        <v>6</v>
      </c>
      <c r="B167" s="343" t="s">
        <v>39</v>
      </c>
      <c r="C167" s="344" t="s">
        <v>653</v>
      </c>
      <c r="D167" s="396" t="s">
        <v>1106</v>
      </c>
      <c r="E167" s="345">
        <v>7445.6087644716363</v>
      </c>
      <c r="F167" s="345">
        <v>326</v>
      </c>
      <c r="G167" s="543">
        <v>0</v>
      </c>
      <c r="H167" s="346" t="s">
        <v>1117</v>
      </c>
      <c r="I167" s="345">
        <v>485</v>
      </c>
      <c r="J167" s="347">
        <v>48.773006134969336</v>
      </c>
      <c r="K167" s="348">
        <v>69.6383019545422</v>
      </c>
      <c r="L167" s="349">
        <v>55.856886677477597</v>
      </c>
      <c r="M167" s="347">
        <v>53.733041939542602</v>
      </c>
      <c r="N167" s="348">
        <v>4.6813318367929631</v>
      </c>
      <c r="O167" s="349">
        <v>5.8363439029882143</v>
      </c>
      <c r="P167" s="347">
        <v>6.0670304198819949</v>
      </c>
      <c r="Q167" s="350">
        <v>1.1849208620193588</v>
      </c>
      <c r="R167" s="351">
        <v>1.04830869010336</v>
      </c>
      <c r="S167" s="352">
        <v>0.93757086693859715</v>
      </c>
      <c r="T167" s="348">
        <v>4.6394057720155129</v>
      </c>
      <c r="U167" s="349">
        <v>5.3170293097524297</v>
      </c>
      <c r="V167" s="347">
        <v>5.4001250227538593</v>
      </c>
      <c r="W167" s="348">
        <v>28.359476968567201</v>
      </c>
      <c r="X167" s="349">
        <v>19.060499902536801</v>
      </c>
      <c r="Y167" s="347">
        <v>16.3152678511102</v>
      </c>
      <c r="Z167" s="351">
        <v>6.1360865204231905</v>
      </c>
      <c r="AA167" s="351">
        <v>5.2156735423596938</v>
      </c>
      <c r="AB167" s="351">
        <v>5.8292821944020243</v>
      </c>
    </row>
    <row r="168" spans="1:28" s="364" customFormat="1" ht="13.7" customHeight="1" x14ac:dyDescent="0.25">
      <c r="A168" s="342">
        <f t="shared" si="12"/>
        <v>2</v>
      </c>
      <c r="B168" s="354" t="s">
        <v>332</v>
      </c>
      <c r="C168" s="355" t="s">
        <v>654</v>
      </c>
      <c r="D168" s="397" t="s">
        <v>1106</v>
      </c>
      <c r="E168" s="356">
        <v>20330.399874542905</v>
      </c>
      <c r="F168" s="356">
        <v>134.13</v>
      </c>
      <c r="G168" s="544">
        <v>0</v>
      </c>
      <c r="H168" s="357" t="s">
        <v>1118</v>
      </c>
      <c r="I168" s="356">
        <v>150.28672790527344</v>
      </c>
      <c r="J168" s="358">
        <v>12.045573626536532</v>
      </c>
      <c r="K168" s="359">
        <v>17.3186289728656</v>
      </c>
      <c r="L168" s="360">
        <v>14.7618632099483</v>
      </c>
      <c r="M168" s="358">
        <v>14.034428502424801</v>
      </c>
      <c r="N168" s="359">
        <v>7.744839398670158</v>
      </c>
      <c r="O168" s="360">
        <v>9.0862513825224465</v>
      </c>
      <c r="P168" s="358">
        <v>9.5572113945947752</v>
      </c>
      <c r="Q168" s="361">
        <v>0.91057632103036845</v>
      </c>
      <c r="R168" s="362">
        <v>0.86365181854145623</v>
      </c>
      <c r="S168" s="363">
        <v>0.81968493477818383</v>
      </c>
      <c r="T168" s="359">
        <v>3.6364617870205374</v>
      </c>
      <c r="U168" s="360">
        <v>3.7763425324249997</v>
      </c>
      <c r="V168" s="358">
        <v>3.6261076345160399</v>
      </c>
      <c r="W168" s="359">
        <v>12.398615799403901</v>
      </c>
      <c r="X168" s="360">
        <v>9.7564276684787092</v>
      </c>
      <c r="Y168" s="358">
        <v>8.8006235174822294</v>
      </c>
      <c r="Z168" s="362">
        <v>5.0284952302015959</v>
      </c>
      <c r="AA168" s="362">
        <v>4.2423102644999249</v>
      </c>
      <c r="AB168" s="362">
        <v>4.0330435167512038</v>
      </c>
    </row>
    <row r="169" spans="1:28" s="329" customFormat="1" ht="13.7" customHeight="1" x14ac:dyDescent="0.25">
      <c r="A169" s="320"/>
      <c r="B169" s="330" t="s">
        <v>333</v>
      </c>
      <c r="C169" s="331" t="s">
        <v>333</v>
      </c>
      <c r="D169" s="332" t="s">
        <v>789</v>
      </c>
      <c r="E169" s="332">
        <f>SUM(E171:E171)</f>
        <v>1139.9156403348895</v>
      </c>
      <c r="F169" s="333"/>
      <c r="G169" s="542"/>
      <c r="H169" s="334"/>
      <c r="I169" s="333"/>
      <c r="J169" s="336">
        <v>33.116110681274876</v>
      </c>
      <c r="K169" s="336">
        <v>49.432465158412199</v>
      </c>
      <c r="L169" s="337">
        <v>68.048303419803304</v>
      </c>
      <c r="M169" s="338">
        <v>86.141414858428504</v>
      </c>
      <c r="N169" s="336">
        <v>49.420962360892105</v>
      </c>
      <c r="O169" s="337">
        <v>35.900968535962676</v>
      </c>
      <c r="P169" s="338">
        <v>28.360342165438261</v>
      </c>
      <c r="Q169" s="339">
        <v>21.000510684142913</v>
      </c>
      <c r="R169" s="340">
        <v>13.772783966608587</v>
      </c>
      <c r="S169" s="341">
        <v>9.5236156227381557</v>
      </c>
      <c r="T169" s="336">
        <v>0</v>
      </c>
      <c r="U169" s="337">
        <v>0</v>
      </c>
      <c r="V169" s="338">
        <v>0</v>
      </c>
      <c r="W169" s="336">
        <v>51.971659169099297</v>
      </c>
      <c r="X169" s="337">
        <v>46.337178019660492</v>
      </c>
      <c r="Y169" s="338">
        <v>39.705742033965201</v>
      </c>
      <c r="Z169" s="340">
        <v>0</v>
      </c>
      <c r="AA169" s="340">
        <v>0</v>
      </c>
      <c r="AB169" s="340">
        <v>0</v>
      </c>
    </row>
    <row r="170" spans="1:28" s="353" customFormat="1" ht="13.7" customHeight="1" x14ac:dyDescent="0.25">
      <c r="A170" s="342">
        <f>RANK(E170,$E$170:$E$171,0)</f>
        <v>1</v>
      </c>
      <c r="B170" s="343" t="s">
        <v>490</v>
      </c>
      <c r="C170" s="355" t="s">
        <v>655</v>
      </c>
      <c r="D170" s="397" t="s">
        <v>1102</v>
      </c>
      <c r="E170" s="356">
        <v>6673.9432390919337</v>
      </c>
      <c r="F170" s="356">
        <v>2443</v>
      </c>
      <c r="G170" s="544" t="s">
        <v>656</v>
      </c>
      <c r="H170" s="357" t="s">
        <v>1116</v>
      </c>
      <c r="I170" s="356">
        <v>3250</v>
      </c>
      <c r="J170" s="358">
        <v>33.033155955792061</v>
      </c>
      <c r="K170" s="359">
        <v>49.432465158412199</v>
      </c>
      <c r="L170" s="360">
        <v>68.048303419803304</v>
      </c>
      <c r="M170" s="358">
        <v>86.141414858428504</v>
      </c>
      <c r="N170" s="359">
        <v>49.420962360892112</v>
      </c>
      <c r="O170" s="360">
        <v>35.900968535962676</v>
      </c>
      <c r="P170" s="358">
        <v>28.360342165438261</v>
      </c>
      <c r="Q170" s="361">
        <v>21.000510684142913</v>
      </c>
      <c r="R170" s="362">
        <v>13.772783966608587</v>
      </c>
      <c r="S170" s="363">
        <v>9.5236156227381557</v>
      </c>
      <c r="T170" s="359" t="s">
        <v>50</v>
      </c>
      <c r="U170" s="360" t="s">
        <v>50</v>
      </c>
      <c r="V170" s="358" t="s">
        <v>50</v>
      </c>
      <c r="W170" s="359">
        <v>51.971659169099297</v>
      </c>
      <c r="X170" s="360">
        <v>46.337178019660499</v>
      </c>
      <c r="Y170" s="358">
        <v>39.705742033965201</v>
      </c>
      <c r="Z170" s="362" t="s">
        <v>50</v>
      </c>
      <c r="AA170" s="362" t="s">
        <v>50</v>
      </c>
      <c r="AB170" s="362" t="s">
        <v>50</v>
      </c>
    </row>
    <row r="171" spans="1:28" s="353" customFormat="1" ht="13.7" customHeight="1" x14ac:dyDescent="0.25">
      <c r="A171" s="342">
        <f>RANK(E171,$E$170:$E$171,0)</f>
        <v>2</v>
      </c>
      <c r="B171" s="343" t="s">
        <v>197</v>
      </c>
      <c r="C171" s="355" t="s">
        <v>657</v>
      </c>
      <c r="D171" s="397" t="s">
        <v>1105</v>
      </c>
      <c r="E171" s="356">
        <v>1139.9156403348895</v>
      </c>
      <c r="F171" s="356">
        <v>119.42</v>
      </c>
      <c r="G171" s="544">
        <v>0</v>
      </c>
      <c r="H171" s="357" t="s">
        <v>1119</v>
      </c>
      <c r="I171" s="356">
        <v>120</v>
      </c>
      <c r="J171" s="358">
        <v>0.4856807904873639</v>
      </c>
      <c r="K171" s="359">
        <v>5.31524117285797</v>
      </c>
      <c r="L171" s="360">
        <v>4.3289162972264696</v>
      </c>
      <c r="M171" s="358">
        <v>4.9617383809846496</v>
      </c>
      <c r="N171" s="359">
        <v>22.4674659373525</v>
      </c>
      <c r="O171" s="360">
        <v>27.58658098252263</v>
      </c>
      <c r="P171" s="358">
        <v>24.06817748748399</v>
      </c>
      <c r="Q171" s="361">
        <v>8.3230300991509765</v>
      </c>
      <c r="R171" s="362">
        <v>7.4645487255430041</v>
      </c>
      <c r="S171" s="363">
        <v>6.6753634057521598</v>
      </c>
      <c r="T171" s="359">
        <v>20.016824177518426</v>
      </c>
      <c r="U171" s="360">
        <v>27.181967939599673</v>
      </c>
      <c r="V171" s="358">
        <v>23.091238646162306</v>
      </c>
      <c r="W171" s="359">
        <v>39.859098411739701</v>
      </c>
      <c r="X171" s="360">
        <v>28.529989240323399</v>
      </c>
      <c r="Y171" s="358">
        <v>29.283201128749301</v>
      </c>
      <c r="Z171" s="362">
        <v>2.7542404702692513</v>
      </c>
      <c r="AA171" s="362">
        <v>2.2431487246736559</v>
      </c>
      <c r="AB171" s="362">
        <v>2.5710631385044214</v>
      </c>
    </row>
    <row r="172" spans="1:28" s="329" customFormat="1" ht="13.7" customHeight="1" x14ac:dyDescent="0.25">
      <c r="A172" s="320"/>
      <c r="B172" s="330" t="s">
        <v>334</v>
      </c>
      <c r="C172" s="331" t="s">
        <v>334</v>
      </c>
      <c r="D172" s="332" t="s">
        <v>789</v>
      </c>
      <c r="E172" s="332">
        <f>SUM(E174:E174)</f>
        <v>7076.2597206654864</v>
      </c>
      <c r="F172" s="333"/>
      <c r="G172" s="542"/>
      <c r="H172" s="334"/>
      <c r="I172" s="333"/>
      <c r="J172" s="336">
        <v>54.180391057537314</v>
      </c>
      <c r="K172" s="336">
        <v>13.9938420292495</v>
      </c>
      <c r="L172" s="337">
        <v>21.8613256491521</v>
      </c>
      <c r="M172" s="338">
        <v>32.340103992247698</v>
      </c>
      <c r="N172" s="336">
        <v>101.96627895452424</v>
      </c>
      <c r="O172" s="337">
        <v>65.270515745477809</v>
      </c>
      <c r="P172" s="338">
        <v>44.121688673049562</v>
      </c>
      <c r="Q172" s="339">
        <v>0</v>
      </c>
      <c r="R172" s="340">
        <v>0</v>
      </c>
      <c r="S172" s="341">
        <v>0</v>
      </c>
      <c r="T172" s="336">
        <v>0</v>
      </c>
      <c r="U172" s="337">
        <v>0</v>
      </c>
      <c r="V172" s="338">
        <v>0</v>
      </c>
      <c r="W172" s="336">
        <v>0</v>
      </c>
      <c r="X172" s="337">
        <v>0</v>
      </c>
      <c r="Y172" s="338">
        <v>0</v>
      </c>
      <c r="Z172" s="340">
        <v>0</v>
      </c>
      <c r="AA172" s="340">
        <v>0</v>
      </c>
      <c r="AB172" s="340">
        <v>0</v>
      </c>
    </row>
    <row r="173" spans="1:28" s="353" customFormat="1" ht="13.7" customHeight="1" x14ac:dyDescent="0.25">
      <c r="A173" s="342">
        <v>1</v>
      </c>
      <c r="B173" s="343" t="s">
        <v>276</v>
      </c>
      <c r="C173" s="355" t="s">
        <v>658</v>
      </c>
      <c r="D173" s="397" t="s">
        <v>1102</v>
      </c>
      <c r="E173" s="356">
        <v>6911.9340316213165</v>
      </c>
      <c r="F173" s="356">
        <v>1006</v>
      </c>
      <c r="G173" s="544" t="s">
        <v>50</v>
      </c>
      <c r="H173" s="357" t="s">
        <v>1116</v>
      </c>
      <c r="I173" s="356">
        <v>1500</v>
      </c>
      <c r="J173" s="358">
        <v>49.105367793240553</v>
      </c>
      <c r="K173" s="359">
        <v>10.100169229184401</v>
      </c>
      <c r="L173" s="360">
        <v>18.041000812413099</v>
      </c>
      <c r="M173" s="358">
        <v>31.279810514190402</v>
      </c>
      <c r="N173" s="359">
        <f t="shared" ref="N173:P174" si="14">$F173/K173</f>
        <v>99.602291523310996</v>
      </c>
      <c r="O173" s="360">
        <f t="shared" si="14"/>
        <v>55.761873216469361</v>
      </c>
      <c r="P173" s="358">
        <f t="shared" si="14"/>
        <v>32.1613201443026</v>
      </c>
      <c r="Q173" s="361" t="s">
        <v>214</v>
      </c>
      <c r="R173" s="362" t="s">
        <v>214</v>
      </c>
      <c r="S173" s="363" t="s">
        <v>214</v>
      </c>
      <c r="T173" s="359" t="s">
        <v>50</v>
      </c>
      <c r="U173" s="360" t="s">
        <v>50</v>
      </c>
      <c r="V173" s="358" t="s">
        <v>50</v>
      </c>
      <c r="W173" s="359" t="s">
        <v>214</v>
      </c>
      <c r="X173" s="360" t="s">
        <v>214</v>
      </c>
      <c r="Y173" s="358" t="s">
        <v>214</v>
      </c>
      <c r="Z173" s="362" t="s">
        <v>50</v>
      </c>
      <c r="AA173" s="362" t="s">
        <v>50</v>
      </c>
      <c r="AB173" s="362" t="s">
        <v>50</v>
      </c>
    </row>
    <row r="174" spans="1:28" s="353" customFormat="1" ht="13.7" customHeight="1" x14ac:dyDescent="0.25">
      <c r="A174" s="342">
        <v>2</v>
      </c>
      <c r="B174" s="343" t="s">
        <v>503</v>
      </c>
      <c r="C174" s="355" t="s">
        <v>659</v>
      </c>
      <c r="D174" s="397" t="s">
        <v>1102</v>
      </c>
      <c r="E174" s="356">
        <v>7076.2597206654864</v>
      </c>
      <c r="F174" s="356">
        <v>1426.9</v>
      </c>
      <c r="G174" s="544" t="s">
        <v>50</v>
      </c>
      <c r="H174" s="357" t="s">
        <v>1116</v>
      </c>
      <c r="I174" s="356">
        <v>2200</v>
      </c>
      <c r="J174" s="358">
        <v>54.180391057537314</v>
      </c>
      <c r="K174" s="359">
        <v>13.9938420292495</v>
      </c>
      <c r="L174" s="360">
        <v>21.8613256491521</v>
      </c>
      <c r="M174" s="358">
        <v>32.340103992247698</v>
      </c>
      <c r="N174" s="359">
        <f t="shared" si="14"/>
        <v>101.96627895452424</v>
      </c>
      <c r="O174" s="360">
        <f t="shared" si="14"/>
        <v>65.270515745477809</v>
      </c>
      <c r="P174" s="358">
        <f t="shared" si="14"/>
        <v>44.121688673049562</v>
      </c>
      <c r="Q174" s="361" t="s">
        <v>214</v>
      </c>
      <c r="R174" s="362" t="s">
        <v>214</v>
      </c>
      <c r="S174" s="363" t="s">
        <v>214</v>
      </c>
      <c r="T174" s="359" t="s">
        <v>50</v>
      </c>
      <c r="U174" s="360" t="s">
        <v>50</v>
      </c>
      <c r="V174" s="358" t="s">
        <v>50</v>
      </c>
      <c r="W174" s="359" t="s">
        <v>214</v>
      </c>
      <c r="X174" s="360" t="s">
        <v>214</v>
      </c>
      <c r="Y174" s="358" t="s">
        <v>214</v>
      </c>
      <c r="Z174" s="362" t="s">
        <v>50</v>
      </c>
      <c r="AA174" s="362" t="s">
        <v>50</v>
      </c>
      <c r="AB174" s="362" t="s">
        <v>50</v>
      </c>
    </row>
    <row r="175" spans="1:28" s="329" customFormat="1" ht="12.75" customHeight="1" x14ac:dyDescent="0.25">
      <c r="A175" s="365"/>
      <c r="B175" s="330" t="s">
        <v>335</v>
      </c>
      <c r="C175" s="331" t="s">
        <v>335</v>
      </c>
      <c r="D175" s="332" t="s">
        <v>789</v>
      </c>
      <c r="E175" s="332">
        <f>SUM(E176:E192)</f>
        <v>153688.40605889849</v>
      </c>
      <c r="F175" s="333"/>
      <c r="G175" s="542"/>
      <c r="H175" s="334"/>
      <c r="I175" s="333"/>
      <c r="J175" s="336">
        <v>38.052125299884956</v>
      </c>
      <c r="K175" s="485" t="s">
        <v>788</v>
      </c>
      <c r="L175" s="486"/>
      <c r="M175" s="487"/>
      <c r="N175" s="336">
        <v>24.906263979810301</v>
      </c>
      <c r="O175" s="337">
        <v>20.057760841893849</v>
      </c>
      <c r="P175" s="338">
        <v>17.161352114686604</v>
      </c>
      <c r="Q175" s="339">
        <v>4.4781154983204994</v>
      </c>
      <c r="R175" s="340">
        <v>3.8877195910346609</v>
      </c>
      <c r="S175" s="341">
        <v>3.369464671889919</v>
      </c>
      <c r="T175" s="493" t="s">
        <v>249</v>
      </c>
      <c r="U175" s="494"/>
      <c r="V175" s="495"/>
      <c r="W175" s="336">
        <v>15.083093221269522</v>
      </c>
      <c r="X175" s="337">
        <v>15.547292894219146</v>
      </c>
      <c r="Y175" s="338">
        <v>15.406719718887615</v>
      </c>
      <c r="Z175" s="340">
        <v>0.99515711760058756</v>
      </c>
      <c r="AA175" s="340">
        <v>1.0848156681869103</v>
      </c>
      <c r="AB175" s="340">
        <v>1.1672853496043947</v>
      </c>
    </row>
    <row r="176" spans="1:28" s="364" customFormat="1" ht="13.7" customHeight="1" x14ac:dyDescent="0.25">
      <c r="A176" s="366"/>
      <c r="B176" s="354" t="s">
        <v>400</v>
      </c>
      <c r="C176" s="355" t="s">
        <v>402</v>
      </c>
      <c r="D176" s="397" t="s">
        <v>1103</v>
      </c>
      <c r="E176" s="356">
        <v>968.94038726775057</v>
      </c>
      <c r="F176" s="356">
        <v>1138.5999999999999</v>
      </c>
      <c r="G176" s="544">
        <v>0</v>
      </c>
      <c r="H176" s="357" t="s">
        <v>1116</v>
      </c>
      <c r="I176" s="356">
        <v>1820</v>
      </c>
      <c r="J176" s="358">
        <v>59.845424205164257</v>
      </c>
      <c r="K176" s="367">
        <v>633.40376575656205</v>
      </c>
      <c r="L176" s="368">
        <v>727.78023882538298</v>
      </c>
      <c r="M176" s="369">
        <v>836.45881643236305</v>
      </c>
      <c r="N176" s="367">
        <v>13.805972399955534</v>
      </c>
      <c r="O176" s="368">
        <v>12.06444745153501</v>
      </c>
      <c r="P176" s="369">
        <v>10.476765753390502</v>
      </c>
      <c r="Q176" s="370">
        <v>1.7975895653856935</v>
      </c>
      <c r="R176" s="371">
        <v>1.564483259174045</v>
      </c>
      <c r="S176" s="372">
        <v>1.3612146559185301</v>
      </c>
      <c r="T176" s="359" t="s">
        <v>787</v>
      </c>
      <c r="U176" s="360" t="s">
        <v>787</v>
      </c>
      <c r="V176" s="358" t="s">
        <v>787</v>
      </c>
      <c r="W176" s="367">
        <v>13.927053757914599</v>
      </c>
      <c r="X176" s="368">
        <v>13.866820760622501</v>
      </c>
      <c r="Y176" s="369">
        <v>13.8953924263286</v>
      </c>
      <c r="Z176" s="371" t="s">
        <v>50</v>
      </c>
      <c r="AA176" s="371" t="s">
        <v>50</v>
      </c>
      <c r="AB176" s="371" t="s">
        <v>50</v>
      </c>
    </row>
    <row r="177" spans="1:28" s="364" customFormat="1" ht="13.7" customHeight="1" x14ac:dyDescent="0.25">
      <c r="A177" s="366"/>
      <c r="B177" s="354" t="s">
        <v>423</v>
      </c>
      <c r="C177" s="355" t="s">
        <v>424</v>
      </c>
      <c r="D177" s="397" t="s">
        <v>1103</v>
      </c>
      <c r="E177" s="356">
        <v>55170.775415212789</v>
      </c>
      <c r="F177" s="356">
        <v>826.85</v>
      </c>
      <c r="G177" s="544">
        <v>0</v>
      </c>
      <c r="H177" s="357" t="s">
        <v>1116</v>
      </c>
      <c r="I177" s="356">
        <v>1150</v>
      </c>
      <c r="J177" s="358">
        <v>39.082058414464527</v>
      </c>
      <c r="K177" s="367">
        <v>164.685478572401</v>
      </c>
      <c r="L177" s="368">
        <v>195.47017154788401</v>
      </c>
      <c r="M177" s="369">
        <v>232.23983121187101</v>
      </c>
      <c r="N177" s="367">
        <v>29.846195589268955</v>
      </c>
      <c r="O177" s="368">
        <v>23.500276116553326</v>
      </c>
      <c r="P177" s="369">
        <v>20.083964908830225</v>
      </c>
      <c r="Q177" s="370">
        <v>5.0207826893279508</v>
      </c>
      <c r="R177" s="371">
        <v>4.2300571665352429</v>
      </c>
      <c r="S177" s="372">
        <v>3.5603281129052737</v>
      </c>
      <c r="T177" s="359" t="s">
        <v>787</v>
      </c>
      <c r="U177" s="360" t="s">
        <v>787</v>
      </c>
      <c r="V177" s="358" t="s">
        <v>787</v>
      </c>
      <c r="W177" s="367">
        <v>18.103042815126301</v>
      </c>
      <c r="X177" s="368">
        <v>19.538603914019799</v>
      </c>
      <c r="Y177" s="369">
        <v>19.2512026365266</v>
      </c>
      <c r="Z177" s="371">
        <v>0.53214004958577732</v>
      </c>
      <c r="AA177" s="371">
        <v>0.53214004958577732</v>
      </c>
      <c r="AB177" s="371">
        <v>0.53214004958577732</v>
      </c>
    </row>
    <row r="178" spans="1:28" s="364" customFormat="1" ht="13.7" customHeight="1" x14ac:dyDescent="0.25">
      <c r="A178" s="366"/>
      <c r="B178" s="354" t="s">
        <v>428</v>
      </c>
      <c r="C178" s="355" t="s">
        <v>660</v>
      </c>
      <c r="D178" s="397" t="s">
        <v>1103</v>
      </c>
      <c r="E178" s="356">
        <v>6972.9580472065691</v>
      </c>
      <c r="F178" s="356">
        <v>78</v>
      </c>
      <c r="G178" s="544">
        <v>0</v>
      </c>
      <c r="H178" s="357" t="s">
        <v>1117</v>
      </c>
      <c r="I178" s="356">
        <v>100</v>
      </c>
      <c r="J178" s="358">
        <v>28.205128205128215</v>
      </c>
      <c r="K178" s="367">
        <v>27.068051915726201</v>
      </c>
      <c r="L178" s="368">
        <v>30.8285895746723</v>
      </c>
      <c r="M178" s="369">
        <v>35.156521780836201</v>
      </c>
      <c r="N178" s="367">
        <v>25.024106893770579</v>
      </c>
      <c r="O178" s="368">
        <v>20.741714901974593</v>
      </c>
      <c r="P178" s="369">
        <v>18.022463450077126</v>
      </c>
      <c r="Q178" s="370">
        <v>2.8816259198425347</v>
      </c>
      <c r="R178" s="371">
        <v>2.5301189926665377</v>
      </c>
      <c r="S178" s="372">
        <v>2.2186495150529297</v>
      </c>
      <c r="T178" s="359" t="s">
        <v>787</v>
      </c>
      <c r="U178" s="360" t="s">
        <v>787</v>
      </c>
      <c r="V178" s="358" t="s">
        <v>787</v>
      </c>
      <c r="W178" s="367">
        <v>12.2189289075794</v>
      </c>
      <c r="X178" s="368">
        <v>12.9905209080903</v>
      </c>
      <c r="Y178" s="369">
        <v>13.117905288804399</v>
      </c>
      <c r="Z178" s="371" t="s">
        <v>50</v>
      </c>
      <c r="AA178" s="371" t="s">
        <v>50</v>
      </c>
      <c r="AB178" s="371" t="s">
        <v>50</v>
      </c>
    </row>
    <row r="179" spans="1:28" s="364" customFormat="1" ht="13.7" customHeight="1" x14ac:dyDescent="0.25">
      <c r="A179" s="366"/>
      <c r="B179" s="354" t="s">
        <v>403</v>
      </c>
      <c r="C179" s="355" t="s">
        <v>661</v>
      </c>
      <c r="D179" s="397" t="s">
        <v>1103</v>
      </c>
      <c r="E179" s="356">
        <v>1175.6838214458219</v>
      </c>
      <c r="F179" s="356">
        <v>822.6</v>
      </c>
      <c r="G179" s="544">
        <v>0</v>
      </c>
      <c r="H179" s="357" t="s">
        <v>1116</v>
      </c>
      <c r="I179" s="356">
        <v>1130</v>
      </c>
      <c r="J179" s="358">
        <v>37.369316800388994</v>
      </c>
      <c r="K179" s="367">
        <v>442.45106154886201</v>
      </c>
      <c r="L179" s="368">
        <v>511.66998660653599</v>
      </c>
      <c r="M179" s="369">
        <v>589.26512321735697</v>
      </c>
      <c r="N179" s="367">
        <v>10.768175475271761</v>
      </c>
      <c r="O179" s="368">
        <v>9.626066851584719</v>
      </c>
      <c r="P179" s="369">
        <v>8.5869556921056205</v>
      </c>
      <c r="Q179" s="370">
        <v>1.8591886685057852</v>
      </c>
      <c r="R179" s="371">
        <v>1.6076768650348121</v>
      </c>
      <c r="S179" s="372">
        <v>1.3959760515074211</v>
      </c>
      <c r="T179" s="359" t="s">
        <v>787</v>
      </c>
      <c r="U179" s="360" t="s">
        <v>787</v>
      </c>
      <c r="V179" s="358" t="s">
        <v>787</v>
      </c>
      <c r="W179" s="367">
        <v>18.563662373000401</v>
      </c>
      <c r="X179" s="368">
        <v>17.912918533633899</v>
      </c>
      <c r="Y179" s="369">
        <v>17.402745011366601</v>
      </c>
      <c r="Z179" s="371">
        <v>1.7644586163767444</v>
      </c>
      <c r="AA179" s="371">
        <v>1.9738071938355701</v>
      </c>
      <c r="AB179" s="371">
        <v>2.2126584416253094</v>
      </c>
    </row>
    <row r="180" spans="1:28" s="364" customFormat="1" ht="13.7" customHeight="1" x14ac:dyDescent="0.25">
      <c r="A180" s="366"/>
      <c r="B180" s="354" t="s">
        <v>132</v>
      </c>
      <c r="C180" s="355" t="s">
        <v>133</v>
      </c>
      <c r="D180" s="397" t="s">
        <v>1103</v>
      </c>
      <c r="E180" s="356">
        <v>12403.993047976168</v>
      </c>
      <c r="F180" s="356">
        <v>1356.3</v>
      </c>
      <c r="G180" s="544">
        <v>0</v>
      </c>
      <c r="H180" s="357" t="s">
        <v>1116</v>
      </c>
      <c r="I180" s="356">
        <v>2000</v>
      </c>
      <c r="J180" s="358">
        <v>47.460001474600013</v>
      </c>
      <c r="K180" s="367">
        <v>336.86078087257403</v>
      </c>
      <c r="L180" s="368">
        <v>405.01189834227699</v>
      </c>
      <c r="M180" s="369">
        <v>487.673594912662</v>
      </c>
      <c r="N180" s="367">
        <v>22.282009038448244</v>
      </c>
      <c r="O180" s="368">
        <v>18.309252237202315</v>
      </c>
      <c r="P180" s="369">
        <v>15.095214008068595</v>
      </c>
      <c r="Q180" s="370">
        <v>4.0262923944032956</v>
      </c>
      <c r="R180" s="371">
        <v>3.3487905060354204</v>
      </c>
      <c r="S180" s="372">
        <v>2.7811634957248428</v>
      </c>
      <c r="T180" s="359" t="s">
        <v>787</v>
      </c>
      <c r="U180" s="360" t="s">
        <v>787</v>
      </c>
      <c r="V180" s="358" t="s">
        <v>787</v>
      </c>
      <c r="W180" s="367">
        <v>19.707827886929799</v>
      </c>
      <c r="X180" s="368">
        <v>19.970354394476999</v>
      </c>
      <c r="Y180" s="369">
        <v>20.1301961024569</v>
      </c>
      <c r="Z180" s="371">
        <v>0.35903405236914543</v>
      </c>
      <c r="AA180" s="371">
        <v>0.43693756011208951</v>
      </c>
      <c r="AB180" s="371">
        <v>0.5299692999200869</v>
      </c>
    </row>
    <row r="181" spans="1:28" s="364" customFormat="1" ht="13.7" customHeight="1" x14ac:dyDescent="0.25">
      <c r="A181" s="366"/>
      <c r="B181" s="354" t="s">
        <v>206</v>
      </c>
      <c r="C181" s="355" t="s">
        <v>207</v>
      </c>
      <c r="D181" s="397" t="s">
        <v>1103</v>
      </c>
      <c r="E181" s="356">
        <v>10799.556325836955</v>
      </c>
      <c r="F181" s="356">
        <v>2348.6</v>
      </c>
      <c r="G181" s="544">
        <v>0</v>
      </c>
      <c r="H181" s="357" t="s">
        <v>1116</v>
      </c>
      <c r="I181" s="356">
        <v>3050</v>
      </c>
      <c r="J181" s="358">
        <v>29.864600187345648</v>
      </c>
      <c r="K181" s="367">
        <v>207.713418192088</v>
      </c>
      <c r="L181" s="368">
        <v>227.539327935915</v>
      </c>
      <c r="M181" s="369">
        <v>250.29949509768201</v>
      </c>
      <c r="N181" s="367">
        <v>33.578991709581018</v>
      </c>
      <c r="O181" s="368">
        <v>29.615286641906838</v>
      </c>
      <c r="P181" s="369">
        <v>25.797262200529723</v>
      </c>
      <c r="Q181" s="370">
        <v>11.306924802653217</v>
      </c>
      <c r="R181" s="371">
        <v>10.321732165181873</v>
      </c>
      <c r="S181" s="372">
        <v>9.38315915932405</v>
      </c>
      <c r="T181" s="359" t="s">
        <v>787</v>
      </c>
      <c r="U181" s="360" t="s">
        <v>787</v>
      </c>
      <c r="V181" s="358" t="s">
        <v>787</v>
      </c>
      <c r="W181" s="367" t="s">
        <v>214</v>
      </c>
      <c r="X181" s="368" t="s">
        <v>214</v>
      </c>
      <c r="Y181" s="369" t="s">
        <v>214</v>
      </c>
      <c r="Z181" s="371">
        <v>2.2335393703498383</v>
      </c>
      <c r="AA181" s="371">
        <v>2.53247591039257</v>
      </c>
      <c r="AB181" s="371">
        <v>2.9072852544197478</v>
      </c>
    </row>
    <row r="182" spans="1:28" s="353" customFormat="1" ht="13.7" customHeight="1" x14ac:dyDescent="0.25">
      <c r="A182" s="366"/>
      <c r="B182" s="343" t="s">
        <v>253</v>
      </c>
      <c r="C182" s="344" t="s">
        <v>255</v>
      </c>
      <c r="D182" s="396" t="s">
        <v>1103</v>
      </c>
      <c r="E182" s="345">
        <v>1074.1871980598937</v>
      </c>
      <c r="F182" s="345">
        <v>959.25</v>
      </c>
      <c r="G182" s="543">
        <v>0</v>
      </c>
      <c r="H182" s="346" t="s">
        <v>1116</v>
      </c>
      <c r="I182" s="345">
        <v>1350</v>
      </c>
      <c r="J182" s="347">
        <v>40.734949179046119</v>
      </c>
      <c r="K182" s="348">
        <v>173.48029896730759</v>
      </c>
      <c r="L182" s="349">
        <v>201.36510822018971</v>
      </c>
      <c r="M182" s="347">
        <v>231.93324295317177</v>
      </c>
      <c r="N182" s="348">
        <v>18.48890529204229</v>
      </c>
      <c r="O182" s="349">
        <v>14.73290498485396</v>
      </c>
      <c r="P182" s="347">
        <v>12.183619498318601</v>
      </c>
      <c r="Q182" s="350">
        <v>2.3156914821494397</v>
      </c>
      <c r="R182" s="351">
        <v>2.0178729486903038</v>
      </c>
      <c r="S182" s="352">
        <v>1.7442915601425892</v>
      </c>
      <c r="T182" s="348" t="s">
        <v>787</v>
      </c>
      <c r="U182" s="349" t="s">
        <v>787</v>
      </c>
      <c r="V182" s="347" t="s">
        <v>787</v>
      </c>
      <c r="W182" s="348">
        <v>15.741931230555</v>
      </c>
      <c r="X182" s="349">
        <v>14.637633403097601</v>
      </c>
      <c r="Y182" s="347">
        <v>15.357792093443001</v>
      </c>
      <c r="Z182" s="351">
        <v>0.41646597666948554</v>
      </c>
      <c r="AA182" s="351">
        <v>0.41403918685901064</v>
      </c>
      <c r="AB182" s="351">
        <v>0.43501030221203335</v>
      </c>
    </row>
    <row r="183" spans="1:28" s="364" customFormat="1" ht="13.7" customHeight="1" x14ac:dyDescent="0.25">
      <c r="A183" s="366"/>
      <c r="B183" s="354" t="s">
        <v>396</v>
      </c>
      <c r="C183" s="355" t="s">
        <v>662</v>
      </c>
      <c r="D183" s="397" t="s">
        <v>1103</v>
      </c>
      <c r="E183" s="356">
        <v>6460.8938866054841</v>
      </c>
      <c r="F183" s="356">
        <v>240.35</v>
      </c>
      <c r="G183" s="544">
        <v>0</v>
      </c>
      <c r="H183" s="357" t="s">
        <v>1116</v>
      </c>
      <c r="I183" s="356">
        <v>340</v>
      </c>
      <c r="J183" s="358">
        <v>41.460370293322235</v>
      </c>
      <c r="K183" s="367">
        <v>75.600071138704294</v>
      </c>
      <c r="L183" s="368">
        <v>83.304028358612214</v>
      </c>
      <c r="M183" s="369">
        <v>92.205115430665245</v>
      </c>
      <c r="N183" s="367">
        <v>20.403813897223706</v>
      </c>
      <c r="O183" s="368">
        <v>16.466130654657423</v>
      </c>
      <c r="P183" s="369">
        <v>13.935693871146167</v>
      </c>
      <c r="Q183" s="370">
        <v>2.7071458292967252</v>
      </c>
      <c r="R183" s="371">
        <v>2.3825296253346995</v>
      </c>
      <c r="S183" s="372">
        <v>2.0786622399194239</v>
      </c>
      <c r="T183" s="359" t="s">
        <v>787</v>
      </c>
      <c r="U183" s="360" t="s">
        <v>787</v>
      </c>
      <c r="V183" s="358" t="s">
        <v>787</v>
      </c>
      <c r="W183" s="367">
        <v>10.9980990903194</v>
      </c>
      <c r="X183" s="368">
        <v>12.391607360475399</v>
      </c>
      <c r="Y183" s="369">
        <v>13.144002802292</v>
      </c>
      <c r="Z183" s="371">
        <v>1.0401497815685459</v>
      </c>
      <c r="AA183" s="371">
        <v>1.0401497815685459</v>
      </c>
      <c r="AB183" s="371">
        <v>1.0401497815685459</v>
      </c>
    </row>
    <row r="184" spans="1:28" s="353" customFormat="1" ht="13.7" customHeight="1" x14ac:dyDescent="0.25">
      <c r="A184" s="366"/>
      <c r="B184" s="343" t="s">
        <v>129</v>
      </c>
      <c r="C184" s="344" t="s">
        <v>130</v>
      </c>
      <c r="D184" s="396" t="s">
        <v>1103</v>
      </c>
      <c r="E184" s="345">
        <v>3054.8231224172164</v>
      </c>
      <c r="F184" s="345">
        <v>517.4</v>
      </c>
      <c r="G184" s="543">
        <v>0</v>
      </c>
      <c r="H184" s="346" t="s">
        <v>1116</v>
      </c>
      <c r="I184" s="345">
        <v>600</v>
      </c>
      <c r="J184" s="347">
        <v>15.964437572477784</v>
      </c>
      <c r="K184" s="348">
        <v>368.18375784019634</v>
      </c>
      <c r="L184" s="349">
        <v>410.54652486137616</v>
      </c>
      <c r="M184" s="347">
        <v>514.64017634760478</v>
      </c>
      <c r="N184" s="348">
        <v>5.1638639075685591</v>
      </c>
      <c r="O184" s="349">
        <v>4.9066667809507001</v>
      </c>
      <c r="P184" s="347">
        <v>4.435639165286041</v>
      </c>
      <c r="Q184" s="350">
        <v>0.71511829758284318</v>
      </c>
      <c r="R184" s="351">
        <v>0.6349050338579042</v>
      </c>
      <c r="S184" s="352">
        <v>0.56390457789499715</v>
      </c>
      <c r="T184" s="348" t="s">
        <v>787</v>
      </c>
      <c r="U184" s="349" t="s">
        <v>787</v>
      </c>
      <c r="V184" s="347" t="s">
        <v>787</v>
      </c>
      <c r="W184" s="348">
        <v>14.2564014341204</v>
      </c>
      <c r="X184" s="349">
        <v>13.311104387437901</v>
      </c>
      <c r="Y184" s="347">
        <v>13.1182320062392</v>
      </c>
      <c r="Z184" s="351">
        <v>2.1260146888287594</v>
      </c>
      <c r="AA184" s="351">
        <v>2.3192887514495557</v>
      </c>
      <c r="AB184" s="351">
        <v>2.3192887514495557</v>
      </c>
    </row>
    <row r="185" spans="1:28" s="536" customFormat="1" ht="13.7" customHeight="1" x14ac:dyDescent="0.25">
      <c r="A185" s="366"/>
      <c r="B185" s="534" t="s">
        <v>461</v>
      </c>
      <c r="C185" s="535" t="s">
        <v>663</v>
      </c>
      <c r="D185" s="397" t="s">
        <v>1103</v>
      </c>
      <c r="E185" s="356">
        <v>4252.5108432683937</v>
      </c>
      <c r="F185" s="356">
        <v>285.14999999999998</v>
      </c>
      <c r="G185" s="544">
        <v>0</v>
      </c>
      <c r="H185" s="357" t="s">
        <v>1116</v>
      </c>
      <c r="I185" s="356">
        <v>450</v>
      </c>
      <c r="J185" s="358">
        <v>57.811678064176753</v>
      </c>
      <c r="K185" s="359">
        <v>101.96786498254704</v>
      </c>
      <c r="L185" s="360">
        <v>118.76123250129622</v>
      </c>
      <c r="M185" s="358">
        <v>133.19942883606049</v>
      </c>
      <c r="N185" s="359">
        <v>15.092326268002516</v>
      </c>
      <c r="O185" s="360">
        <v>11.597541669348297</v>
      </c>
      <c r="P185" s="358">
        <v>9.8339208721389824</v>
      </c>
      <c r="Q185" s="361">
        <v>1.616663618194875</v>
      </c>
      <c r="R185" s="362">
        <v>1.4823506269103319</v>
      </c>
      <c r="S185" s="363">
        <v>1.3500706571817001</v>
      </c>
      <c r="T185" s="359" t="s">
        <v>787</v>
      </c>
      <c r="U185" s="360" t="s">
        <v>787</v>
      </c>
      <c r="V185" s="358" t="s">
        <v>787</v>
      </c>
      <c r="W185" s="359">
        <v>11.848655972284901</v>
      </c>
      <c r="X185" s="360">
        <v>13.3355547838066</v>
      </c>
      <c r="Y185" s="358">
        <v>14.3698712390932</v>
      </c>
      <c r="Z185" s="362">
        <v>2.3190593271366056</v>
      </c>
      <c r="AA185" s="362">
        <v>3.0178809438989305</v>
      </c>
      <c r="AB185" s="362">
        <v>3.5591093781484839</v>
      </c>
    </row>
    <row r="186" spans="1:28" s="353" customFormat="1" ht="13.7" customHeight="1" x14ac:dyDescent="0.25">
      <c r="A186" s="366"/>
      <c r="B186" s="343" t="s">
        <v>515</v>
      </c>
      <c r="C186" s="344" t="s">
        <v>516</v>
      </c>
      <c r="D186" s="396" t="s">
        <v>1103</v>
      </c>
      <c r="E186" s="345">
        <v>13698.148355163419</v>
      </c>
      <c r="F186" s="345">
        <v>3178.8</v>
      </c>
      <c r="G186" s="543" t="s">
        <v>50</v>
      </c>
      <c r="H186" s="346" t="s">
        <v>1116</v>
      </c>
      <c r="I186" s="345">
        <v>4300</v>
      </c>
      <c r="J186" s="347">
        <v>35.271171511262111</v>
      </c>
      <c r="K186" s="348">
        <v>946.80111426799795</v>
      </c>
      <c r="L186" s="349">
        <v>1167.78475189032</v>
      </c>
      <c r="M186" s="347">
        <v>1410.5659776682501</v>
      </c>
      <c r="N186" s="348">
        <v>12.893089155120393</v>
      </c>
      <c r="O186" s="349">
        <v>11.795515849254521</v>
      </c>
      <c r="P186" s="347">
        <v>10.867413621238235</v>
      </c>
      <c r="Q186" s="350">
        <v>3.3574104974069781</v>
      </c>
      <c r="R186" s="351">
        <v>2.7220769879503939</v>
      </c>
      <c r="S186" s="352">
        <v>2.2535634988550814</v>
      </c>
      <c r="T186" s="348" t="s">
        <v>787</v>
      </c>
      <c r="U186" s="349" t="s">
        <v>787</v>
      </c>
      <c r="V186" s="347" t="s">
        <v>787</v>
      </c>
      <c r="W186" s="348">
        <v>29.110484106586799</v>
      </c>
      <c r="X186" s="349">
        <v>25.488890786206898</v>
      </c>
      <c r="Y186" s="347">
        <v>22.689504386189199</v>
      </c>
      <c r="Z186" s="351">
        <v>1.4736576914504844</v>
      </c>
      <c r="AA186" s="351">
        <v>1.5260036296876021</v>
      </c>
      <c r="AB186" s="351">
        <v>1.5643096501615452</v>
      </c>
    </row>
    <row r="187" spans="1:28" s="536" customFormat="1" ht="13.7" customHeight="1" x14ac:dyDescent="0.25">
      <c r="A187" s="366"/>
      <c r="B187" s="534" t="s">
        <v>471</v>
      </c>
      <c r="C187" s="535" t="s">
        <v>472</v>
      </c>
      <c r="D187" s="397" t="s">
        <v>1103</v>
      </c>
      <c r="E187" s="356">
        <v>5684.2426348993713</v>
      </c>
      <c r="F187" s="356">
        <v>829.9</v>
      </c>
      <c r="G187" s="544">
        <v>0</v>
      </c>
      <c r="H187" s="357" t="s">
        <v>1116</v>
      </c>
      <c r="I187" s="356">
        <v>1100</v>
      </c>
      <c r="J187" s="358">
        <v>32.546089890348242</v>
      </c>
      <c r="K187" s="359">
        <v>55.924568341853956</v>
      </c>
      <c r="L187" s="360">
        <v>56.414358612278946</v>
      </c>
      <c r="M187" s="358">
        <v>63.209206349206355</v>
      </c>
      <c r="N187" s="359">
        <v>34.359056863125026</v>
      </c>
      <c r="O187" s="360">
        <v>29.059197601345812</v>
      </c>
      <c r="P187" s="358">
        <v>24.743003756255362</v>
      </c>
      <c r="Q187" s="361">
        <v>11.778315102255659</v>
      </c>
      <c r="R187" s="362">
        <v>10.829657343961044</v>
      </c>
      <c r="S187" s="363">
        <v>9.7472088631242571</v>
      </c>
      <c r="T187" s="359" t="s">
        <v>787</v>
      </c>
      <c r="U187" s="360" t="s">
        <v>787</v>
      </c>
      <c r="V187" s="358" t="s">
        <v>787</v>
      </c>
      <c r="W187" s="359" t="s">
        <v>214</v>
      </c>
      <c r="X187" s="360" t="s">
        <v>214</v>
      </c>
      <c r="Y187" s="358" t="s">
        <v>214</v>
      </c>
      <c r="Z187" s="362">
        <v>2.4738746566476326</v>
      </c>
      <c r="AA187" s="362">
        <v>2.7530009980831305</v>
      </c>
      <c r="AB187" s="362">
        <v>3.0715753329175444</v>
      </c>
    </row>
    <row r="188" spans="1:28" s="353" customFormat="1" ht="13.7" customHeight="1" x14ac:dyDescent="0.25">
      <c r="A188" s="366"/>
      <c r="B188" s="343" t="s">
        <v>401</v>
      </c>
      <c r="C188" s="344" t="s">
        <v>664</v>
      </c>
      <c r="D188" s="396" t="s">
        <v>1103</v>
      </c>
      <c r="E188" s="345">
        <v>2193.689572083937</v>
      </c>
      <c r="F188" s="345">
        <v>784.4</v>
      </c>
      <c r="G188" s="543">
        <v>0</v>
      </c>
      <c r="H188" s="346" t="s">
        <v>1116</v>
      </c>
      <c r="I188" s="345">
        <v>1100</v>
      </c>
      <c r="J188" s="347">
        <v>40.234574196838359</v>
      </c>
      <c r="K188" s="348">
        <v>707.92925191868903</v>
      </c>
      <c r="L188" s="349">
        <v>770.29279929279699</v>
      </c>
      <c r="M188" s="347">
        <v>843.02442035463503</v>
      </c>
      <c r="N188" s="348">
        <v>9.2792848341566962</v>
      </c>
      <c r="O188" s="349">
        <v>8.8045023594660545</v>
      </c>
      <c r="P188" s="347">
        <v>7.5493986244738513</v>
      </c>
      <c r="Q188" s="350">
        <v>1.1080203252995318</v>
      </c>
      <c r="R188" s="351">
        <v>1.0183140757906017</v>
      </c>
      <c r="S188" s="352">
        <v>0.93045940433140295</v>
      </c>
      <c r="T188" s="348" t="s">
        <v>787</v>
      </c>
      <c r="U188" s="349" t="s">
        <v>787</v>
      </c>
      <c r="V188" s="347" t="s">
        <v>787</v>
      </c>
      <c r="W188" s="348">
        <v>12.461599299401</v>
      </c>
      <c r="X188" s="349">
        <v>12.053775261977099</v>
      </c>
      <c r="Y188" s="347">
        <v>12.880581021174899</v>
      </c>
      <c r="Z188" s="351">
        <v>3.2330077733545894</v>
      </c>
      <c r="AA188" s="351">
        <v>3.4073476018489424</v>
      </c>
      <c r="AB188" s="351">
        <v>3.9738264585400431</v>
      </c>
    </row>
    <row r="189" spans="1:28" s="364" customFormat="1" ht="13.7" customHeight="1" x14ac:dyDescent="0.25">
      <c r="A189" s="366"/>
      <c r="B189" s="354" t="s">
        <v>500</v>
      </c>
      <c r="C189" s="355" t="s">
        <v>501</v>
      </c>
      <c r="D189" s="397" t="s">
        <v>1103</v>
      </c>
      <c r="E189" s="356">
        <v>4272.577496390275</v>
      </c>
      <c r="F189" s="356">
        <v>1763.2</v>
      </c>
      <c r="G189" s="544" t="s">
        <v>50</v>
      </c>
      <c r="H189" s="357" t="s">
        <v>1116</v>
      </c>
      <c r="I189" s="356">
        <v>2080</v>
      </c>
      <c r="J189" s="358">
        <v>17.967332123411971</v>
      </c>
      <c r="K189" s="367">
        <v>1457.8055730148753</v>
      </c>
      <c r="L189" s="368">
        <v>1271.0027236538865</v>
      </c>
      <c r="M189" s="369">
        <v>1166.6970843534386</v>
      </c>
      <c r="N189" s="367">
        <v>27.588381995076624</v>
      </c>
      <c r="O189" s="368">
        <v>21.518150757157269</v>
      </c>
      <c r="P189" s="369">
        <v>17.057248374215689</v>
      </c>
      <c r="Q189" s="370">
        <v>1.4177405609929021</v>
      </c>
      <c r="R189" s="371">
        <v>1.3552369521577403</v>
      </c>
      <c r="S189" s="372">
        <v>1.2838344662657586</v>
      </c>
      <c r="T189" s="359" t="s">
        <v>787</v>
      </c>
      <c r="U189" s="360" t="s">
        <v>787</v>
      </c>
      <c r="V189" s="358" t="s">
        <v>787</v>
      </c>
      <c r="W189" s="367">
        <v>5.2261892259452001</v>
      </c>
      <c r="X189" s="368">
        <v>6.4400716804268798</v>
      </c>
      <c r="Y189" s="369">
        <v>7.7302607699182104</v>
      </c>
      <c r="Z189" s="371">
        <v>1.2686499703478844</v>
      </c>
      <c r="AA189" s="371">
        <v>1.3941718476910276</v>
      </c>
      <c r="AB189" s="371">
        <v>1.7587830898533972</v>
      </c>
    </row>
    <row r="190" spans="1:28" s="364" customFormat="1" ht="13.7" customHeight="1" x14ac:dyDescent="0.25">
      <c r="A190" s="366"/>
      <c r="B190" s="354" t="s">
        <v>225</v>
      </c>
      <c r="C190" s="355" t="s">
        <v>226</v>
      </c>
      <c r="D190" s="397" t="s">
        <v>1103</v>
      </c>
      <c r="E190" s="356">
        <v>6518.6634485933564</v>
      </c>
      <c r="F190" s="356">
        <v>638.20000000000005</v>
      </c>
      <c r="G190" s="544">
        <v>0</v>
      </c>
      <c r="H190" s="357" t="s">
        <v>1116</v>
      </c>
      <c r="I190" s="356">
        <v>1000</v>
      </c>
      <c r="J190" s="358">
        <v>56.690692572861167</v>
      </c>
      <c r="K190" s="367">
        <v>80.983542927487576</v>
      </c>
      <c r="L190" s="368">
        <v>101.15732856655099</v>
      </c>
      <c r="M190" s="369">
        <v>123.22631013283581</v>
      </c>
      <c r="N190" s="367">
        <v>28.842819404399581</v>
      </c>
      <c r="O190" s="368">
        <v>19.153112591849862</v>
      </c>
      <c r="P190" s="369">
        <v>16.551136756455094</v>
      </c>
      <c r="Q190" s="370">
        <v>3.9642169993709819</v>
      </c>
      <c r="R190" s="371">
        <v>3.3890720672349115</v>
      </c>
      <c r="S190" s="372">
        <v>2.8894770351440116</v>
      </c>
      <c r="T190" s="359" t="s">
        <v>787</v>
      </c>
      <c r="U190" s="360" t="s">
        <v>787</v>
      </c>
      <c r="V190" s="358" t="s">
        <v>787</v>
      </c>
      <c r="W190" s="367">
        <v>14.4689023476954</v>
      </c>
      <c r="X190" s="368">
        <v>19.078631448855202</v>
      </c>
      <c r="Y190" s="369">
        <v>18.847030121664101</v>
      </c>
      <c r="Z190" s="371">
        <v>0.94014415543716701</v>
      </c>
      <c r="AA190" s="371">
        <v>0.94014415543716701</v>
      </c>
      <c r="AB190" s="371">
        <v>0.94014415543716701</v>
      </c>
    </row>
    <row r="191" spans="1:28" s="364" customFormat="1" ht="13.7" customHeight="1" x14ac:dyDescent="0.25">
      <c r="A191" s="366"/>
      <c r="B191" s="354" t="s">
        <v>376</v>
      </c>
      <c r="C191" s="355" t="s">
        <v>377</v>
      </c>
      <c r="D191" s="397" t="s">
        <v>1103</v>
      </c>
      <c r="E191" s="356">
        <v>979.96070920978889</v>
      </c>
      <c r="F191" s="356">
        <v>82.57</v>
      </c>
      <c r="G191" s="544">
        <v>0</v>
      </c>
      <c r="H191" s="357" t="s">
        <v>1116</v>
      </c>
      <c r="I191" s="356">
        <v>125</v>
      </c>
      <c r="J191" s="358">
        <v>51.386702192079461</v>
      </c>
      <c r="K191" s="367">
        <v>15.476316311353495</v>
      </c>
      <c r="L191" s="368">
        <v>18.865250929660558</v>
      </c>
      <c r="M191" s="369">
        <v>25.397759469497309</v>
      </c>
      <c r="N191" s="367">
        <v>19.719467058733859</v>
      </c>
      <c r="O191" s="368">
        <v>16.589760622647418</v>
      </c>
      <c r="P191" s="369">
        <v>14.095112440558582</v>
      </c>
      <c r="Q191" s="370">
        <v>2.4586194317023438</v>
      </c>
      <c r="R191" s="371">
        <v>2.1412796110615839</v>
      </c>
      <c r="S191" s="372">
        <v>1.8588844608231074</v>
      </c>
      <c r="T191" s="359" t="s">
        <v>787</v>
      </c>
      <c r="U191" s="360" t="s">
        <v>787</v>
      </c>
      <c r="V191" s="358" t="s">
        <v>787</v>
      </c>
      <c r="W191" s="367">
        <v>13.296909193954001</v>
      </c>
      <c r="X191" s="368">
        <v>13.7976863270494</v>
      </c>
      <c r="Y191" s="369">
        <v>14.1191783718723</v>
      </c>
      <c r="Z191" s="371" t="s">
        <v>50</v>
      </c>
      <c r="AA191" s="371" t="s">
        <v>50</v>
      </c>
      <c r="AB191" s="371" t="s">
        <v>50</v>
      </c>
    </row>
    <row r="192" spans="1:28" s="364" customFormat="1" ht="13.7" customHeight="1" x14ac:dyDescent="0.25">
      <c r="A192" s="366"/>
      <c r="B192" s="354" t="s">
        <v>291</v>
      </c>
      <c r="C192" s="355" t="s">
        <v>665</v>
      </c>
      <c r="D192" s="397" t="s">
        <v>1103</v>
      </c>
      <c r="E192" s="356">
        <v>18006.80174726131</v>
      </c>
      <c r="F192" s="356">
        <v>891.6</v>
      </c>
      <c r="G192" s="544">
        <v>0</v>
      </c>
      <c r="H192" s="357" t="s">
        <v>1116</v>
      </c>
      <c r="I192" s="356">
        <v>1200</v>
      </c>
      <c r="J192" s="358">
        <v>34.589502018842524</v>
      </c>
      <c r="K192" s="367">
        <v>168.71177731775842</v>
      </c>
      <c r="L192" s="368">
        <v>210.10177069145098</v>
      </c>
      <c r="M192" s="369">
        <v>236.78796668352004</v>
      </c>
      <c r="N192" s="367">
        <v>21.796408982778615</v>
      </c>
      <c r="O192" s="368">
        <v>16.988076535876207</v>
      </c>
      <c r="P192" s="369">
        <v>14.358500698771842</v>
      </c>
      <c r="Q192" s="370">
        <v>2.0238814204430011</v>
      </c>
      <c r="R192" s="371">
        <v>1.8437623680117625</v>
      </c>
      <c r="S192" s="372">
        <v>1.6623235017131981</v>
      </c>
      <c r="T192" s="359" t="s">
        <v>787</v>
      </c>
      <c r="U192" s="360" t="s">
        <v>787</v>
      </c>
      <c r="V192" s="358" t="s">
        <v>787</v>
      </c>
      <c r="W192" s="367">
        <v>12.033308900680201</v>
      </c>
      <c r="X192" s="368">
        <v>11.358718280592599</v>
      </c>
      <c r="Y192" s="369">
        <v>12.176398279701001</v>
      </c>
      <c r="Z192" s="371">
        <v>0.91758234192623367</v>
      </c>
      <c r="AA192" s="371">
        <v>1.0595666885528072</v>
      </c>
      <c r="AB192" s="371">
        <v>1.0446773179655902</v>
      </c>
    </row>
    <row r="193" spans="1:28" s="329" customFormat="1" ht="13.7" customHeight="1" x14ac:dyDescent="0.25">
      <c r="A193" s="320"/>
      <c r="B193" s="330" t="s">
        <v>336</v>
      </c>
      <c r="C193" s="331" t="s">
        <v>336</v>
      </c>
      <c r="D193" s="332" t="s">
        <v>789</v>
      </c>
      <c r="E193" s="332">
        <f>SUM(E195:E195)</f>
        <v>2198.6178725487039</v>
      </c>
      <c r="F193" s="333"/>
      <c r="G193" s="542"/>
      <c r="H193" s="334"/>
      <c r="I193" s="333"/>
      <c r="J193" s="336">
        <v>119.28622128831199</v>
      </c>
      <c r="K193" s="336">
        <v>26.282201276464239</v>
      </c>
      <c r="L193" s="337">
        <v>27.954857622500942</v>
      </c>
      <c r="M193" s="338">
        <v>30.358278446759552</v>
      </c>
      <c r="N193" s="336">
        <v>15.748291122200589</v>
      </c>
      <c r="O193" s="337">
        <v>15.077284481177351</v>
      </c>
      <c r="P193" s="338">
        <v>13.714486130053938</v>
      </c>
      <c r="Q193" s="339">
        <v>2.0364859225099181</v>
      </c>
      <c r="R193" s="340">
        <v>1.8747789603825131</v>
      </c>
      <c r="S193" s="341">
        <v>1.721618233544878</v>
      </c>
      <c r="T193" s="336">
        <v>9.2761428743410566</v>
      </c>
      <c r="U193" s="337">
        <v>8.4486787470039975</v>
      </c>
      <c r="V193" s="338">
        <v>7.5080171668315101</v>
      </c>
      <c r="W193" s="336">
        <v>13.594924826300423</v>
      </c>
      <c r="X193" s="337">
        <v>13.034715418496692</v>
      </c>
      <c r="Y193" s="338">
        <v>13.104935252434139</v>
      </c>
      <c r="Z193" s="340">
        <v>2.4678219771082568</v>
      </c>
      <c r="AA193" s="340">
        <v>2.5309228753667337</v>
      </c>
      <c r="AB193" s="340">
        <v>2.725408046947364</v>
      </c>
    </row>
    <row r="194" spans="1:28" s="353" customFormat="1" ht="13.7" customHeight="1" x14ac:dyDescent="0.25">
      <c r="A194" s="342">
        <f>RANK(E194,$E$194:$E$196,0)</f>
        <v>1</v>
      </c>
      <c r="B194" s="343" t="s">
        <v>438</v>
      </c>
      <c r="C194" s="355" t="s">
        <v>666</v>
      </c>
      <c r="D194" s="397" t="s">
        <v>1106</v>
      </c>
      <c r="E194" s="356">
        <v>2276.5308593624213</v>
      </c>
      <c r="F194" s="356">
        <v>308.10000000000002</v>
      </c>
      <c r="G194" s="544">
        <v>0</v>
      </c>
      <c r="H194" s="357" t="s">
        <v>1117</v>
      </c>
      <c r="I194" s="356">
        <v>440</v>
      </c>
      <c r="J194" s="358">
        <v>42.810775722168117</v>
      </c>
      <c r="K194" s="359">
        <v>16.173107499250801</v>
      </c>
      <c r="L194" s="360">
        <v>17.101636509962201</v>
      </c>
      <c r="M194" s="358">
        <v>19.3644369982688</v>
      </c>
      <c r="N194" s="359">
        <v>19.050142343657356</v>
      </c>
      <c r="O194" s="360">
        <v>18.015819703601043</v>
      </c>
      <c r="P194" s="358">
        <v>15.910609744427088</v>
      </c>
      <c r="Q194" s="361">
        <v>2.3048035331647583</v>
      </c>
      <c r="R194" s="362">
        <v>2.1230941679161464</v>
      </c>
      <c r="S194" s="363">
        <v>1.9438822984839097</v>
      </c>
      <c r="T194" s="359">
        <v>10.514283173938853</v>
      </c>
      <c r="U194" s="360">
        <v>9.6422666256550489</v>
      </c>
      <c r="V194" s="358">
        <v>8.3638765653905676</v>
      </c>
      <c r="W194" s="359">
        <v>12.585999100464999</v>
      </c>
      <c r="X194" s="360">
        <v>12.268220085739999</v>
      </c>
      <c r="Y194" s="358">
        <v>12.755889108825601</v>
      </c>
      <c r="Z194" s="362">
        <v>1.8372566130275201</v>
      </c>
      <c r="AA194" s="362">
        <v>1.9427370264481596</v>
      </c>
      <c r="AB194" s="362">
        <v>2.1997899868205351</v>
      </c>
    </row>
    <row r="195" spans="1:28" s="353" customFormat="1" ht="13.7" customHeight="1" x14ac:dyDescent="0.25">
      <c r="A195" s="342">
        <f>RANK(E195,$E$194:$E$196,0)</f>
        <v>2</v>
      </c>
      <c r="B195" s="343" t="s">
        <v>81</v>
      </c>
      <c r="C195" s="344" t="s">
        <v>667</v>
      </c>
      <c r="D195" s="396" t="s">
        <v>1106</v>
      </c>
      <c r="E195" s="345">
        <v>2198.6178725487039</v>
      </c>
      <c r="F195" s="345">
        <v>146.31</v>
      </c>
      <c r="G195" s="543">
        <v>0</v>
      </c>
      <c r="H195" s="346" t="s">
        <v>1116</v>
      </c>
      <c r="I195" s="345">
        <v>210</v>
      </c>
      <c r="J195" s="347">
        <v>43.53085913471395</v>
      </c>
      <c r="K195" s="348">
        <v>10.191333458680999</v>
      </c>
      <c r="L195" s="349">
        <v>10.351181781899299</v>
      </c>
      <c r="M195" s="347">
        <v>11.056286988865301</v>
      </c>
      <c r="N195" s="348">
        <v>14.356315647328058</v>
      </c>
      <c r="O195" s="349">
        <v>14.134617967568349</v>
      </c>
      <c r="P195" s="347">
        <v>13.233194846275937</v>
      </c>
      <c r="Q195" s="350">
        <v>2.0307684340988255</v>
      </c>
      <c r="R195" s="351">
        <v>1.8722215879689417</v>
      </c>
      <c r="S195" s="352">
        <v>1.7273074246096995</v>
      </c>
      <c r="T195" s="348">
        <v>9.3060212743391784</v>
      </c>
      <c r="U195" s="349">
        <v>8.4353603773332999</v>
      </c>
      <c r="V195" s="347">
        <v>7.6433045290648316</v>
      </c>
      <c r="W195" s="348">
        <v>14.7315066267902</v>
      </c>
      <c r="X195" s="349">
        <v>13.783710171242401</v>
      </c>
      <c r="Y195" s="347">
        <v>13.5783343547825</v>
      </c>
      <c r="Z195" s="351">
        <v>2.904791196773973</v>
      </c>
      <c r="AA195" s="351">
        <v>2.904791196773973</v>
      </c>
      <c r="AB195" s="351">
        <v>3.0756612671724421</v>
      </c>
    </row>
    <row r="196" spans="1:28" s="353" customFormat="1" ht="13.7" customHeight="1" x14ac:dyDescent="0.25">
      <c r="A196" s="342">
        <f>RANK(E196,$E$194:$E$196,0)</f>
        <v>3</v>
      </c>
      <c r="B196" s="343" t="s">
        <v>439</v>
      </c>
      <c r="C196" s="355" t="s">
        <v>668</v>
      </c>
      <c r="D196" s="397" t="s">
        <v>1106</v>
      </c>
      <c r="E196" s="356">
        <v>1010.5730596329092</v>
      </c>
      <c r="F196" s="356">
        <v>953.15</v>
      </c>
      <c r="G196" s="544">
        <v>0</v>
      </c>
      <c r="H196" s="357" t="s">
        <v>1116</v>
      </c>
      <c r="I196" s="356">
        <v>1395</v>
      </c>
      <c r="J196" s="358">
        <v>46.35681687037718</v>
      </c>
      <c r="K196" s="359">
        <v>84.062618987404093</v>
      </c>
      <c r="L196" s="360">
        <v>90.702868275895</v>
      </c>
      <c r="M196" s="358">
        <v>97.117947203457305</v>
      </c>
      <c r="N196" s="359">
        <v>11.338571311260473</v>
      </c>
      <c r="O196" s="360">
        <v>10.508487968657846</v>
      </c>
      <c r="P196" s="358">
        <v>9.8143548895571051</v>
      </c>
      <c r="Q196" s="361">
        <v>1.4444824618430225</v>
      </c>
      <c r="R196" s="362">
        <v>1.3209599734530972</v>
      </c>
      <c r="S196" s="363">
        <v>1.20854364188216</v>
      </c>
      <c r="T196" s="359">
        <v>6.4219644881278102</v>
      </c>
      <c r="U196" s="360">
        <v>5.7888437079666062</v>
      </c>
      <c r="V196" s="358">
        <v>5.2856785410155727</v>
      </c>
      <c r="W196" s="359">
        <v>13.3949803407678</v>
      </c>
      <c r="X196" s="360">
        <v>13.1318850667571</v>
      </c>
      <c r="Y196" s="358">
        <v>12.8613017935185</v>
      </c>
      <c r="Z196" s="362">
        <v>2.9376278654986097</v>
      </c>
      <c r="AA196" s="362">
        <v>3.0425431464092747</v>
      </c>
      <c r="AB196" s="362">
        <v>3.1474584273199393</v>
      </c>
    </row>
    <row r="197" spans="1:28" s="329" customFormat="1" ht="13.7" customHeight="1" x14ac:dyDescent="0.25">
      <c r="A197" s="320"/>
      <c r="B197" s="330" t="s">
        <v>337</v>
      </c>
      <c r="C197" s="331" t="s">
        <v>337</v>
      </c>
      <c r="D197" s="332" t="s">
        <v>789</v>
      </c>
      <c r="E197" s="332">
        <f>SUM(E198:E204)</f>
        <v>31886.538292612571</v>
      </c>
      <c r="F197" s="333"/>
      <c r="G197" s="542"/>
      <c r="H197" s="334"/>
      <c r="I197" s="333"/>
      <c r="J197" s="336">
        <v>17.874759160994326</v>
      </c>
      <c r="K197" s="336">
        <v>57.436679743546421</v>
      </c>
      <c r="L197" s="337">
        <v>69.927759160109858</v>
      </c>
      <c r="M197" s="338">
        <v>84.015665657482415</v>
      </c>
      <c r="N197" s="336">
        <v>60.180103404025459</v>
      </c>
      <c r="O197" s="337">
        <v>45.164952682073</v>
      </c>
      <c r="P197" s="338">
        <v>36.926623696192976</v>
      </c>
      <c r="Q197" s="339">
        <v>9.1226325175799161</v>
      </c>
      <c r="R197" s="340">
        <v>7.9802484313079054</v>
      </c>
      <c r="S197" s="341">
        <v>6.8260419106483425</v>
      </c>
      <c r="T197" s="336">
        <v>32.405618858608655</v>
      </c>
      <c r="U197" s="337">
        <v>25.829706573492889</v>
      </c>
      <c r="V197" s="338">
        <v>21.615734171037019</v>
      </c>
      <c r="W197" s="336">
        <v>16.750047477684046</v>
      </c>
      <c r="X197" s="337">
        <v>18.902013020313841</v>
      </c>
      <c r="Y197" s="338">
        <v>19.904196386611975</v>
      </c>
      <c r="Z197" s="340">
        <v>0.26964533158462978</v>
      </c>
      <c r="AA197" s="340">
        <v>0.33526489503011492</v>
      </c>
      <c r="AB197" s="340">
        <v>0.3981484276375496</v>
      </c>
    </row>
    <row r="198" spans="1:28" s="364" customFormat="1" ht="13.7" customHeight="1" x14ac:dyDescent="0.25">
      <c r="A198" s="342">
        <f t="shared" ref="A198:A204" si="15">RANK(E198,$E$198:$E$204,0)</f>
        <v>1</v>
      </c>
      <c r="B198" s="354" t="s">
        <v>462</v>
      </c>
      <c r="C198" s="355" t="s">
        <v>669</v>
      </c>
      <c r="D198" s="397" t="s">
        <v>1111</v>
      </c>
      <c r="E198" s="356">
        <v>11293.342216470777</v>
      </c>
      <c r="F198" s="356">
        <v>7317.5</v>
      </c>
      <c r="G198" s="544">
        <v>0</v>
      </c>
      <c r="H198" s="357" t="s">
        <v>1116</v>
      </c>
      <c r="I198" s="356">
        <v>8620</v>
      </c>
      <c r="J198" s="358">
        <v>17.799795011957631</v>
      </c>
      <c r="K198" s="359">
        <v>132.415535188398</v>
      </c>
      <c r="L198" s="360">
        <v>158.787330897933</v>
      </c>
      <c r="M198" s="358">
        <v>190.44839409949401</v>
      </c>
      <c r="N198" s="359">
        <v>55.261642749008395</v>
      </c>
      <c r="O198" s="360">
        <v>46.083651375836901</v>
      </c>
      <c r="P198" s="358">
        <v>38.42248203036668</v>
      </c>
      <c r="Q198" s="361">
        <v>11.281723265865898</v>
      </c>
      <c r="R198" s="362">
        <v>9.7979390308923389</v>
      </c>
      <c r="S198" s="363">
        <v>8.4224222346315791</v>
      </c>
      <c r="T198" s="359">
        <v>29.716766283441547</v>
      </c>
      <c r="U198" s="360">
        <v>25.075224053891581</v>
      </c>
      <c r="V198" s="358">
        <v>21.412711166883788</v>
      </c>
      <c r="W198" s="359">
        <v>21.711273383997501</v>
      </c>
      <c r="X198" s="360">
        <v>22.757766612413601</v>
      </c>
      <c r="Y198" s="358">
        <v>23.575414556089299</v>
      </c>
      <c r="Z198" s="362">
        <v>0.44783109566493334</v>
      </c>
      <c r="AA198" s="362">
        <v>0.54249173521671745</v>
      </c>
      <c r="AB198" s="362">
        <v>0.65066072463100233</v>
      </c>
    </row>
    <row r="199" spans="1:28" s="364" customFormat="1" ht="13.7" customHeight="1" x14ac:dyDescent="0.25">
      <c r="A199" s="342">
        <f t="shared" si="15"/>
        <v>3</v>
      </c>
      <c r="B199" s="354" t="s">
        <v>200</v>
      </c>
      <c r="C199" s="355" t="s">
        <v>670</v>
      </c>
      <c r="D199" s="397" t="s">
        <v>1111</v>
      </c>
      <c r="E199" s="356">
        <v>3651.5422566586167</v>
      </c>
      <c r="F199" s="356">
        <v>658.1</v>
      </c>
      <c r="G199" s="544">
        <v>0</v>
      </c>
      <c r="H199" s="357" t="s">
        <v>1117</v>
      </c>
      <c r="I199" s="356">
        <v>635</v>
      </c>
      <c r="J199" s="358">
        <v>-3.5101048472876539</v>
      </c>
      <c r="K199" s="359">
        <v>7.7300098020617396</v>
      </c>
      <c r="L199" s="360">
        <v>10.941082837437801</v>
      </c>
      <c r="M199" s="358">
        <v>14.529044604019299</v>
      </c>
      <c r="N199" s="359">
        <v>85.135726454638174</v>
      </c>
      <c r="O199" s="360">
        <v>60.149439482181535</v>
      </c>
      <c r="P199" s="358">
        <v>45.295476608141456</v>
      </c>
      <c r="Q199" s="361">
        <v>8.6186922404297999</v>
      </c>
      <c r="R199" s="362">
        <v>8.2998397562222141</v>
      </c>
      <c r="S199" s="363">
        <v>7.0145158762278985</v>
      </c>
      <c r="T199" s="359">
        <v>38.509736322038897</v>
      </c>
      <c r="U199" s="360">
        <v>30.174171429959056</v>
      </c>
      <c r="V199" s="358">
        <v>22.904514849846112</v>
      </c>
      <c r="W199" s="359">
        <v>10.6632168912792</v>
      </c>
      <c r="X199" s="360">
        <v>14.0587534467938</v>
      </c>
      <c r="Y199" s="358">
        <v>16.785869557199</v>
      </c>
      <c r="Z199" s="362" t="s">
        <v>50</v>
      </c>
      <c r="AA199" s="362" t="s">
        <v>50</v>
      </c>
      <c r="AB199" s="362" t="s">
        <v>50</v>
      </c>
    </row>
    <row r="200" spans="1:28" s="353" customFormat="1" ht="13.7" customHeight="1" x14ac:dyDescent="0.25">
      <c r="A200" s="342">
        <f>RANK(E200,$E$198:$E$204,0)</f>
        <v>4</v>
      </c>
      <c r="B200" s="343" t="s">
        <v>475</v>
      </c>
      <c r="C200" s="344" t="s">
        <v>671</v>
      </c>
      <c r="D200" s="396" t="s">
        <v>1111</v>
      </c>
      <c r="E200" s="345">
        <v>2689.2823930687487</v>
      </c>
      <c r="F200" s="345">
        <v>626.15</v>
      </c>
      <c r="G200" s="543">
        <v>0</v>
      </c>
      <c r="H200" s="346" t="s">
        <v>1117</v>
      </c>
      <c r="I200" s="345">
        <v>725</v>
      </c>
      <c r="J200" s="347">
        <v>15.786952008304734</v>
      </c>
      <c r="K200" s="348">
        <v>6.4942246869620703</v>
      </c>
      <c r="L200" s="349">
        <v>13.9325142383484</v>
      </c>
      <c r="M200" s="347">
        <v>19.3501123983906</v>
      </c>
      <c r="N200" s="348">
        <v>96.416436169366094</v>
      </c>
      <c r="O200" s="349">
        <v>44.941637186815868</v>
      </c>
      <c r="P200" s="347">
        <v>32.358985162901611</v>
      </c>
      <c r="Q200" s="350">
        <v>10.446414735427823</v>
      </c>
      <c r="R200" s="351">
        <v>8.4761778876368599</v>
      </c>
      <c r="S200" s="352">
        <v>6.7167728500239052</v>
      </c>
      <c r="T200" s="348">
        <v>34.440493078796827</v>
      </c>
      <c r="U200" s="349">
        <v>23.232785645690967</v>
      </c>
      <c r="V200" s="347">
        <v>18.397009255942194</v>
      </c>
      <c r="W200" s="348">
        <v>11.455252624237101</v>
      </c>
      <c r="X200" s="349">
        <v>20.824174435689599</v>
      </c>
      <c r="Y200" s="347">
        <v>23.160807508599198</v>
      </c>
      <c r="Z200" s="351" t="s">
        <v>50</v>
      </c>
      <c r="AA200" s="351" t="s">
        <v>50</v>
      </c>
      <c r="AB200" s="351" t="s">
        <v>50</v>
      </c>
    </row>
    <row r="201" spans="1:28" s="353" customFormat="1" ht="13.7" customHeight="1" x14ac:dyDescent="0.25">
      <c r="A201" s="342">
        <f t="shared" si="15"/>
        <v>2</v>
      </c>
      <c r="B201" s="343" t="s">
        <v>257</v>
      </c>
      <c r="C201" s="344" t="s">
        <v>672</v>
      </c>
      <c r="D201" s="396" t="s">
        <v>1111</v>
      </c>
      <c r="E201" s="345">
        <v>9867.1994567616584</v>
      </c>
      <c r="F201" s="345">
        <v>944.6</v>
      </c>
      <c r="G201" s="543">
        <v>0</v>
      </c>
      <c r="H201" s="346" t="s">
        <v>1117</v>
      </c>
      <c r="I201" s="345">
        <v>1140</v>
      </c>
      <c r="J201" s="347">
        <v>20.686004658056323</v>
      </c>
      <c r="K201" s="348">
        <v>16.604684052859799</v>
      </c>
      <c r="L201" s="349">
        <v>21.3039775099232</v>
      </c>
      <c r="M201" s="347">
        <v>25.338565290762901</v>
      </c>
      <c r="N201" s="348">
        <v>56.887562388596791</v>
      </c>
      <c r="O201" s="349">
        <v>44.339138058140264</v>
      </c>
      <c r="P201" s="347">
        <v>37.279143043838836</v>
      </c>
      <c r="Q201" s="350">
        <v>7.6475190985616548</v>
      </c>
      <c r="R201" s="351">
        <v>6.660473444949834</v>
      </c>
      <c r="S201" s="352">
        <v>5.7713499268926487</v>
      </c>
      <c r="T201" s="348">
        <v>36.737078670797224</v>
      </c>
      <c r="U201" s="349">
        <v>28.363708582880356</v>
      </c>
      <c r="V201" s="347">
        <v>24.200242903055575</v>
      </c>
      <c r="W201" s="348">
        <v>14.3226694145231</v>
      </c>
      <c r="X201" s="349">
        <v>16.057935738601198</v>
      </c>
      <c r="Y201" s="347">
        <v>16.588677049651199</v>
      </c>
      <c r="Z201" s="351" t="s">
        <v>50</v>
      </c>
      <c r="AA201" s="351" t="s">
        <v>50</v>
      </c>
      <c r="AB201" s="351" t="s">
        <v>50</v>
      </c>
    </row>
    <row r="202" spans="1:28" s="364" customFormat="1" ht="13.7" customHeight="1" x14ac:dyDescent="0.25">
      <c r="A202" s="342">
        <f t="shared" si="15"/>
        <v>6</v>
      </c>
      <c r="B202" s="354" t="s">
        <v>262</v>
      </c>
      <c r="C202" s="355" t="s">
        <v>673</v>
      </c>
      <c r="D202" s="397" t="s">
        <v>1112</v>
      </c>
      <c r="E202" s="356">
        <v>1071.5484640573177</v>
      </c>
      <c r="F202" s="356">
        <v>831.9</v>
      </c>
      <c r="G202" s="544">
        <v>0</v>
      </c>
      <c r="H202" s="357" t="s">
        <v>1116</v>
      </c>
      <c r="I202" s="356">
        <v>1130</v>
      </c>
      <c r="J202" s="358">
        <v>35.833633850222377</v>
      </c>
      <c r="K202" s="359">
        <v>18.191500495117101</v>
      </c>
      <c r="L202" s="360">
        <v>21.593458588351201</v>
      </c>
      <c r="M202" s="358">
        <v>24.6071759978858</v>
      </c>
      <c r="N202" s="359">
        <v>45.73014745118445</v>
      </c>
      <c r="O202" s="360">
        <v>38.525556088952627</v>
      </c>
      <c r="P202" s="358">
        <v>33.807211362712856</v>
      </c>
      <c r="Q202" s="361">
        <v>5.0992155661497396</v>
      </c>
      <c r="R202" s="362">
        <v>4.5031780763575746</v>
      </c>
      <c r="S202" s="363">
        <v>3.9738539665194552</v>
      </c>
      <c r="T202" s="359">
        <v>16.25267561327021</v>
      </c>
      <c r="U202" s="360">
        <v>13.744429696645438</v>
      </c>
      <c r="V202" s="358">
        <v>11.943086109456063</v>
      </c>
      <c r="W202" s="359">
        <v>11.791258843609301</v>
      </c>
      <c r="X202" s="360">
        <v>12.414352337185299</v>
      </c>
      <c r="Y202" s="358">
        <v>12.4884300816791</v>
      </c>
      <c r="Z202" s="362" t="s">
        <v>50</v>
      </c>
      <c r="AA202" s="362" t="s">
        <v>50</v>
      </c>
      <c r="AB202" s="362" t="s">
        <v>50</v>
      </c>
    </row>
    <row r="203" spans="1:28" s="364" customFormat="1" ht="13.7" customHeight="1" x14ac:dyDescent="0.25">
      <c r="A203" s="342">
        <f t="shared" si="15"/>
        <v>5</v>
      </c>
      <c r="B203" s="354" t="s">
        <v>294</v>
      </c>
      <c r="C203" s="355" t="s">
        <v>674</v>
      </c>
      <c r="D203" s="397" t="s">
        <v>1112</v>
      </c>
      <c r="E203" s="356">
        <v>2375.0684027778675</v>
      </c>
      <c r="F203" s="356">
        <v>1325.2</v>
      </c>
      <c r="G203" s="544">
        <v>0</v>
      </c>
      <c r="H203" s="357" t="s">
        <v>1116</v>
      </c>
      <c r="I203" s="356">
        <v>1675</v>
      </c>
      <c r="J203" s="358">
        <v>26.396015695744033</v>
      </c>
      <c r="K203" s="359">
        <v>30.344009688700901</v>
      </c>
      <c r="L203" s="360">
        <v>34.175201732017698</v>
      </c>
      <c r="M203" s="358">
        <v>39.297053019192496</v>
      </c>
      <c r="N203" s="359">
        <v>43.67254076159422</v>
      </c>
      <c r="O203" s="360">
        <v>38.776654791724631</v>
      </c>
      <c r="P203" s="358">
        <v>33.722630532950618</v>
      </c>
      <c r="Q203" s="361">
        <v>9.1009699698688422</v>
      </c>
      <c r="R203" s="362">
        <v>7.9775591002034947</v>
      </c>
      <c r="S203" s="363">
        <v>6.9859803803420464</v>
      </c>
      <c r="T203" s="359">
        <v>26.788943194600705</v>
      </c>
      <c r="U203" s="360">
        <v>23.531976235182647</v>
      </c>
      <c r="V203" s="358">
        <v>20.225787120486565</v>
      </c>
      <c r="W203" s="359">
        <v>22.048575781012602</v>
      </c>
      <c r="X203" s="360">
        <v>21.926378340430301</v>
      </c>
      <c r="Y203" s="358">
        <v>22.088773874894301</v>
      </c>
      <c r="Z203" s="362">
        <v>0.98555233049870961</v>
      </c>
      <c r="AA203" s="362">
        <v>1.0315484977970948</v>
      </c>
      <c r="AB203" s="362">
        <v>1.1861470878114244</v>
      </c>
    </row>
    <row r="204" spans="1:28" s="353" customFormat="1" ht="13.7" customHeight="1" x14ac:dyDescent="0.25">
      <c r="A204" s="342">
        <f t="shared" si="15"/>
        <v>7</v>
      </c>
      <c r="B204" s="343" t="s">
        <v>293</v>
      </c>
      <c r="C204" s="344" t="s">
        <v>675</v>
      </c>
      <c r="D204" s="396" t="s">
        <v>1112</v>
      </c>
      <c r="E204" s="345">
        <v>938.55510281758166</v>
      </c>
      <c r="F204" s="345">
        <v>421.75</v>
      </c>
      <c r="G204" s="543">
        <v>0</v>
      </c>
      <c r="H204" s="346" t="s">
        <v>1116</v>
      </c>
      <c r="I204" s="345">
        <v>575</v>
      </c>
      <c r="J204" s="347">
        <v>36.33669235328987</v>
      </c>
      <c r="K204" s="348">
        <v>37.235715014351598</v>
      </c>
      <c r="L204" s="349">
        <v>47.495066123777796</v>
      </c>
      <c r="M204" s="347">
        <v>56.850008806741101</v>
      </c>
      <c r="N204" s="348">
        <v>11.326491242009096</v>
      </c>
      <c r="O204" s="349">
        <v>8.8798697300656304</v>
      </c>
      <c r="P204" s="347">
        <v>7.4186444092510007</v>
      </c>
      <c r="Q204" s="350">
        <v>1.4669913568735802</v>
      </c>
      <c r="R204" s="351">
        <v>1.2957418138556214</v>
      </c>
      <c r="S204" s="352">
        <v>1.1368867348234903</v>
      </c>
      <c r="T204" s="348">
        <v>22.298178791069454</v>
      </c>
      <c r="U204" s="349">
        <v>18.418537406883857</v>
      </c>
      <c r="V204" s="347">
        <v>15.656466306050005</v>
      </c>
      <c r="W204" s="348">
        <v>13.678660833730801</v>
      </c>
      <c r="X204" s="349">
        <v>15.4963882173206</v>
      </c>
      <c r="Y204" s="347">
        <v>16.325455762491</v>
      </c>
      <c r="Z204" s="351">
        <v>1.2783396195097712</v>
      </c>
      <c r="AA204" s="351">
        <v>2.2522852933623168</v>
      </c>
      <c r="AB204" s="351">
        <v>2.6959103168579017</v>
      </c>
    </row>
    <row r="205" spans="1:28" s="329" customFormat="1" ht="13.7" customHeight="1" x14ac:dyDescent="0.25">
      <c r="A205" s="320"/>
      <c r="B205" s="330" t="s">
        <v>416</v>
      </c>
      <c r="C205" s="331" t="s">
        <v>416</v>
      </c>
      <c r="D205" s="332" t="s">
        <v>789</v>
      </c>
      <c r="E205" s="332">
        <f>SUM(E206:E212)</f>
        <v>18250.955970962699</v>
      </c>
      <c r="F205" s="333"/>
      <c r="G205" s="542"/>
      <c r="H205" s="334"/>
      <c r="I205" s="333"/>
      <c r="J205" s="336">
        <v>27.701066615126187</v>
      </c>
      <c r="K205" s="336">
        <v>12.611841083589276</v>
      </c>
      <c r="L205" s="337">
        <v>14.611576937693146</v>
      </c>
      <c r="M205" s="338">
        <v>17.125763496153322</v>
      </c>
      <c r="N205" s="336">
        <v>39.309877030512162</v>
      </c>
      <c r="O205" s="337">
        <v>33.367067589034797</v>
      </c>
      <c r="P205" s="338">
        <v>27.54872495348987</v>
      </c>
      <c r="Q205" s="339">
        <v>4.8466895499531741</v>
      </c>
      <c r="R205" s="340">
        <v>4.3073010993206724</v>
      </c>
      <c r="S205" s="341">
        <v>3.8095894575371627</v>
      </c>
      <c r="T205" s="336">
        <v>22.068497733819864</v>
      </c>
      <c r="U205" s="337">
        <v>19.476150341081425</v>
      </c>
      <c r="V205" s="338">
        <v>16.339446566444543</v>
      </c>
      <c r="W205" s="336">
        <v>13.118707352057498</v>
      </c>
      <c r="X205" s="337">
        <v>13.45029699933723</v>
      </c>
      <c r="Y205" s="338">
        <v>14.342945904625816</v>
      </c>
      <c r="Z205" s="340">
        <v>0.37845566443656908</v>
      </c>
      <c r="AA205" s="340">
        <v>0.45483068635932966</v>
      </c>
      <c r="AB205" s="340">
        <v>0.56545762982223924</v>
      </c>
    </row>
    <row r="206" spans="1:28" s="353" customFormat="1" ht="13.7" customHeight="1" x14ac:dyDescent="0.25">
      <c r="A206" s="342">
        <f t="shared" ref="A206:A212" si="16">RANK(E206,$E$206:$E$212,0)</f>
        <v>3</v>
      </c>
      <c r="B206" s="343" t="s">
        <v>417</v>
      </c>
      <c r="C206" s="344" t="s">
        <v>676</v>
      </c>
      <c r="D206" s="396" t="s">
        <v>1113</v>
      </c>
      <c r="E206" s="345">
        <v>1700.8978725615841</v>
      </c>
      <c r="F206" s="345">
        <v>723.6</v>
      </c>
      <c r="G206" s="543">
        <v>0</v>
      </c>
      <c r="H206" s="346" t="s">
        <v>1116</v>
      </c>
      <c r="I206" s="345">
        <v>1057</v>
      </c>
      <c r="J206" s="347">
        <v>46.075179657269196</v>
      </c>
      <c r="K206" s="348">
        <v>28.162915142989501</v>
      </c>
      <c r="L206" s="349">
        <v>30.9011228132117</v>
      </c>
      <c r="M206" s="347">
        <v>31.4394137223229</v>
      </c>
      <c r="N206" s="348">
        <v>25.693362932285911</v>
      </c>
      <c r="O206" s="349">
        <v>23.416624838325507</v>
      </c>
      <c r="P206" s="347">
        <v>23.015696360973262</v>
      </c>
      <c r="Q206" s="350">
        <v>4.3113138573418182</v>
      </c>
      <c r="R206" s="351">
        <v>3.6409637321299448</v>
      </c>
      <c r="S206" s="352">
        <v>3.1436539846827958</v>
      </c>
      <c r="T206" s="348">
        <v>15.206657766105431</v>
      </c>
      <c r="U206" s="349">
        <v>13.839324922859074</v>
      </c>
      <c r="V206" s="347">
        <v>12.85081765999379</v>
      </c>
      <c r="W206" s="348">
        <v>18.316627188221599</v>
      </c>
      <c r="X206" s="349">
        <v>16.859324078408999</v>
      </c>
      <c r="Y206" s="347">
        <v>14.6599194886038</v>
      </c>
      <c r="Z206" s="351" t="s">
        <v>50</v>
      </c>
      <c r="AA206" s="351" t="s">
        <v>50</v>
      </c>
      <c r="AB206" s="351" t="s">
        <v>50</v>
      </c>
    </row>
    <row r="207" spans="1:28" s="364" customFormat="1" ht="13.7" customHeight="1" x14ac:dyDescent="0.25">
      <c r="A207" s="342">
        <f t="shared" si="16"/>
        <v>1</v>
      </c>
      <c r="B207" s="354" t="s">
        <v>418</v>
      </c>
      <c r="C207" s="355" t="s">
        <v>677</v>
      </c>
      <c r="D207" s="397" t="s">
        <v>1113</v>
      </c>
      <c r="E207" s="356">
        <v>8903.6132698357742</v>
      </c>
      <c r="F207" s="356">
        <v>582.75</v>
      </c>
      <c r="G207" s="544">
        <v>0</v>
      </c>
      <c r="H207" s="357" t="s">
        <v>1117</v>
      </c>
      <c r="I207" s="356">
        <v>696</v>
      </c>
      <c r="J207" s="358">
        <v>19.433719433719432</v>
      </c>
      <c r="K207" s="359">
        <v>13.4402294669054</v>
      </c>
      <c r="L207" s="360">
        <v>15.2215169402964</v>
      </c>
      <c r="M207" s="358">
        <v>17.953946242063399</v>
      </c>
      <c r="N207" s="359">
        <v>43.35863471936522</v>
      </c>
      <c r="O207" s="360">
        <v>38.28462053327074</v>
      </c>
      <c r="P207" s="358">
        <v>32.458045275567571</v>
      </c>
      <c r="Q207" s="361">
        <v>6.5633121308515792</v>
      </c>
      <c r="R207" s="362">
        <v>5.8067487157149555</v>
      </c>
      <c r="S207" s="363">
        <v>5.1117361000628652</v>
      </c>
      <c r="T207" s="359">
        <v>26.584533547215145</v>
      </c>
      <c r="U207" s="360">
        <v>23.885708491596134</v>
      </c>
      <c r="V207" s="358">
        <v>20.313501067677425</v>
      </c>
      <c r="W207" s="359">
        <v>16.061128624561999</v>
      </c>
      <c r="X207" s="360">
        <v>16.0949600840103</v>
      </c>
      <c r="Y207" s="358">
        <v>16.751230581578</v>
      </c>
      <c r="Z207" s="362">
        <v>0.46126913657332991</v>
      </c>
      <c r="AA207" s="362">
        <v>0.52240298379395445</v>
      </c>
      <c r="AB207" s="362">
        <v>0.61618005120766717</v>
      </c>
    </row>
    <row r="208" spans="1:28" s="364" customFormat="1" ht="13.7" customHeight="1" x14ac:dyDescent="0.25">
      <c r="A208" s="342">
        <f t="shared" si="16"/>
        <v>2</v>
      </c>
      <c r="B208" s="354" t="s">
        <v>474</v>
      </c>
      <c r="C208" s="355" t="s">
        <v>678</v>
      </c>
      <c r="D208" s="397" t="s">
        <v>1113</v>
      </c>
      <c r="E208" s="356">
        <v>3310.9854730833472</v>
      </c>
      <c r="F208" s="356">
        <v>148.09</v>
      </c>
      <c r="G208" s="544">
        <v>0</v>
      </c>
      <c r="H208" s="357" t="s">
        <v>1116</v>
      </c>
      <c r="I208" s="356">
        <v>214</v>
      </c>
      <c r="J208" s="358">
        <v>44.506718887163203</v>
      </c>
      <c r="K208" s="359">
        <v>3.5611960041558901</v>
      </c>
      <c r="L208" s="360">
        <v>4.6416877942234196</v>
      </c>
      <c r="M208" s="358">
        <v>6.1475669173711598</v>
      </c>
      <c r="N208" s="359">
        <v>41.584344087542512</v>
      </c>
      <c r="O208" s="360">
        <v>31.904343110774924</v>
      </c>
      <c r="P208" s="358">
        <v>24.08920504493291</v>
      </c>
      <c r="Q208" s="361">
        <v>2.7714936369362086</v>
      </c>
      <c r="R208" s="362">
        <v>2.6389964281152563</v>
      </c>
      <c r="S208" s="363">
        <v>2.4818529951782966</v>
      </c>
      <c r="T208" s="359">
        <v>20.512045196431988</v>
      </c>
      <c r="U208" s="360">
        <v>16.766819276102385</v>
      </c>
      <c r="V208" s="358">
        <v>13.025185277955357</v>
      </c>
      <c r="W208" s="359">
        <v>6.7956370106007</v>
      </c>
      <c r="X208" s="360">
        <v>8.47415245166688</v>
      </c>
      <c r="Y208" s="358">
        <v>10.618920706337301</v>
      </c>
      <c r="Z208" s="362">
        <v>0.84573480795902489</v>
      </c>
      <c r="AA208" s="362">
        <v>1.1023366674207509</v>
      </c>
      <c r="AB208" s="362">
        <v>1.4599621363751774</v>
      </c>
    </row>
    <row r="209" spans="1:28" s="353" customFormat="1" ht="13.7" customHeight="1" x14ac:dyDescent="0.25">
      <c r="A209" s="342">
        <f t="shared" si="16"/>
        <v>7</v>
      </c>
      <c r="B209" s="343" t="s">
        <v>419</v>
      </c>
      <c r="C209" s="344" t="s">
        <v>679</v>
      </c>
      <c r="D209" s="396" t="s">
        <v>1113</v>
      </c>
      <c r="E209" s="345">
        <v>485.15144405903499</v>
      </c>
      <c r="F209" s="345">
        <v>203.14</v>
      </c>
      <c r="G209" s="543">
        <v>0</v>
      </c>
      <c r="H209" s="346" t="s">
        <v>1116</v>
      </c>
      <c r="I209" s="345">
        <v>323</v>
      </c>
      <c r="J209" s="347">
        <v>59.003642807915725</v>
      </c>
      <c r="K209" s="348">
        <v>7.2844216944041298</v>
      </c>
      <c r="L209" s="349">
        <v>8.2727240072990096</v>
      </c>
      <c r="M209" s="347">
        <v>10.452408944323301</v>
      </c>
      <c r="N209" s="348">
        <v>27.886908326031083</v>
      </c>
      <c r="O209" s="349">
        <v>24.555394307941366</v>
      </c>
      <c r="P209" s="347">
        <v>19.434754330993265</v>
      </c>
      <c r="Q209" s="350">
        <v>1.5760627872721611</v>
      </c>
      <c r="R209" s="351">
        <v>1.4810059406381064</v>
      </c>
      <c r="S209" s="352">
        <v>1.3761386746281665</v>
      </c>
      <c r="T209" s="348">
        <v>13.60621214688762</v>
      </c>
      <c r="U209" s="349">
        <v>12.36104966692259</v>
      </c>
      <c r="V209" s="347">
        <v>10.569051433906973</v>
      </c>
      <c r="W209" s="348">
        <v>5.7942151998937597</v>
      </c>
      <c r="X209" s="349">
        <v>6.2188230029773299</v>
      </c>
      <c r="Y209" s="347">
        <v>7.3407041036437004</v>
      </c>
      <c r="Z209" s="351" t="s">
        <v>50</v>
      </c>
      <c r="AA209" s="351" t="s">
        <v>50</v>
      </c>
      <c r="AB209" s="351" t="s">
        <v>50</v>
      </c>
    </row>
    <row r="210" spans="1:28" s="364" customFormat="1" ht="13.7" customHeight="1" x14ac:dyDescent="0.25">
      <c r="A210" s="342">
        <f t="shared" ref="A210" si="17">RANK(E210,$E$206:$E$212,0)</f>
        <v>6</v>
      </c>
      <c r="B210" s="354" t="s">
        <v>420</v>
      </c>
      <c r="C210" s="355" t="s">
        <v>680</v>
      </c>
      <c r="D210" s="397" t="s">
        <v>1113</v>
      </c>
      <c r="E210" s="356">
        <v>919.9762433695056</v>
      </c>
      <c r="F210" s="356">
        <v>108.24</v>
      </c>
      <c r="G210" s="544">
        <v>0</v>
      </c>
      <c r="H210" s="357" t="s">
        <v>1117</v>
      </c>
      <c r="I210" s="356">
        <v>124</v>
      </c>
      <c r="J210" s="358">
        <v>14.560236511456036</v>
      </c>
      <c r="K210" s="359">
        <v>2.7502644844394899</v>
      </c>
      <c r="L210" s="360">
        <v>3.4999158986763801</v>
      </c>
      <c r="M210" s="358">
        <v>5.0673428888375396</v>
      </c>
      <c r="N210" s="359">
        <v>39.356214870388932</v>
      </c>
      <c r="O210" s="360">
        <v>30.926457416001014</v>
      </c>
      <c r="P210" s="358">
        <v>21.360307043447481</v>
      </c>
      <c r="Q210" s="361">
        <v>6.2050077181382335</v>
      </c>
      <c r="R210" s="362">
        <v>5.1680941290012461</v>
      </c>
      <c r="S210" s="363">
        <v>4.1612789518409867</v>
      </c>
      <c r="T210" s="359">
        <v>15.286954511100165</v>
      </c>
      <c r="U210" s="360">
        <v>13.523417872740445</v>
      </c>
      <c r="V210" s="358">
        <v>10.727309229584217</v>
      </c>
      <c r="W210" s="359">
        <v>17.115510509257302</v>
      </c>
      <c r="X210" s="360">
        <v>18.234490521119898</v>
      </c>
      <c r="Y210" s="358">
        <v>21.583769207981</v>
      </c>
      <c r="Z210" s="362" t="s">
        <v>50</v>
      </c>
      <c r="AA210" s="362" t="s">
        <v>50</v>
      </c>
      <c r="AB210" s="362" t="s">
        <v>50</v>
      </c>
    </row>
    <row r="211" spans="1:28" s="364" customFormat="1" ht="13.7" customHeight="1" x14ac:dyDescent="0.25">
      <c r="A211" s="342">
        <f t="shared" si="16"/>
        <v>4</v>
      </c>
      <c r="B211" s="354" t="s">
        <v>478</v>
      </c>
      <c r="C211" s="355" t="s">
        <v>681</v>
      </c>
      <c r="D211" s="397" t="s">
        <v>1113</v>
      </c>
      <c r="E211" s="356">
        <v>1490.8289750464228</v>
      </c>
      <c r="F211" s="356">
        <v>415.9</v>
      </c>
      <c r="G211" s="544">
        <v>0</v>
      </c>
      <c r="H211" s="357" t="s">
        <v>1116</v>
      </c>
      <c r="I211" s="356">
        <v>515</v>
      </c>
      <c r="J211" s="358">
        <v>23.827843231546055</v>
      </c>
      <c r="K211" s="359">
        <v>10.408278150792601</v>
      </c>
      <c r="L211" s="360">
        <v>12.207777716014499</v>
      </c>
      <c r="M211" s="358">
        <v>15.5228612126004</v>
      </c>
      <c r="N211" s="359">
        <v>39.958578544360748</v>
      </c>
      <c r="O211" s="360">
        <v>34.068444697711925</v>
      </c>
      <c r="P211" s="358">
        <v>26.792740996898221</v>
      </c>
      <c r="Q211" s="361">
        <v>2.2261887985356736</v>
      </c>
      <c r="R211" s="362">
        <v>2.089641984604135</v>
      </c>
      <c r="S211" s="363">
        <v>1.9384562730021166</v>
      </c>
      <c r="T211" s="359">
        <v>22.097726208444438</v>
      </c>
      <c r="U211" s="360">
        <v>19.624913085474855</v>
      </c>
      <c r="V211" s="358">
        <v>16.007501596484129</v>
      </c>
      <c r="W211" s="359">
        <v>7.0814807774964299</v>
      </c>
      <c r="X211" s="360">
        <v>6.3277186151494798</v>
      </c>
      <c r="Y211" s="358">
        <v>7.5065552989691202</v>
      </c>
      <c r="Z211" s="362" t="s">
        <v>50</v>
      </c>
      <c r="AA211" s="362" t="s">
        <v>50</v>
      </c>
      <c r="AB211" s="362" t="s">
        <v>50</v>
      </c>
    </row>
    <row r="212" spans="1:28" s="364" customFormat="1" ht="13.7" customHeight="1" x14ac:dyDescent="0.25">
      <c r="A212" s="342">
        <f t="shared" si="16"/>
        <v>5</v>
      </c>
      <c r="B212" s="354" t="s">
        <v>522</v>
      </c>
      <c r="C212" s="355" t="s">
        <v>682</v>
      </c>
      <c r="D212" s="397" t="s">
        <v>1113</v>
      </c>
      <c r="E212" s="356">
        <v>1439.5026930070303</v>
      </c>
      <c r="F212" s="356">
        <v>574.25</v>
      </c>
      <c r="G212" s="544" t="s">
        <v>656</v>
      </c>
      <c r="H212" s="357" t="s">
        <v>1116</v>
      </c>
      <c r="I212" s="356">
        <v>691</v>
      </c>
      <c r="J212" s="358">
        <v>20.33086634740966</v>
      </c>
      <c r="K212" s="359">
        <v>20.310522523804998</v>
      </c>
      <c r="L212" s="360">
        <v>26.250357289424699</v>
      </c>
      <c r="M212" s="358">
        <v>31.956909453304501</v>
      </c>
      <c r="N212" s="359">
        <v>28.273521733719498</v>
      </c>
      <c r="O212" s="360">
        <v>21.875892722852353</v>
      </c>
      <c r="P212" s="358">
        <v>17.969509875136556</v>
      </c>
      <c r="Q212" s="361">
        <v>2.5828984452453234</v>
      </c>
      <c r="R212" s="362">
        <v>2.3566449023656357</v>
      </c>
      <c r="S212" s="363">
        <v>2.1295509135529307</v>
      </c>
      <c r="T212" s="359">
        <v>12.979538302885064</v>
      </c>
      <c r="U212" s="360">
        <v>11.142517934150087</v>
      </c>
      <c r="V212" s="358">
        <v>9.3795775502554992</v>
      </c>
      <c r="W212" s="359">
        <v>9.4877856725848293</v>
      </c>
      <c r="X212" s="360">
        <v>11.266237152323299</v>
      </c>
      <c r="Y212" s="358">
        <v>12.450813098845099</v>
      </c>
      <c r="Z212" s="362" t="s">
        <v>50</v>
      </c>
      <c r="AA212" s="362" t="s">
        <v>50</v>
      </c>
      <c r="AB212" s="362" t="s">
        <v>50</v>
      </c>
    </row>
    <row r="213" spans="1:28" s="329" customFormat="1" ht="13.7" customHeight="1" x14ac:dyDescent="0.25">
      <c r="A213" s="320"/>
      <c r="B213" s="330" t="s">
        <v>338</v>
      </c>
      <c r="C213" s="331" t="s">
        <v>338</v>
      </c>
      <c r="D213" s="332" t="s">
        <v>789</v>
      </c>
      <c r="E213" s="332">
        <f>SUM(E214:E227)</f>
        <v>50452.692994706915</v>
      </c>
      <c r="F213" s="333"/>
      <c r="G213" s="542"/>
      <c r="H213" s="334"/>
      <c r="I213" s="333"/>
      <c r="J213" s="336">
        <v>12.012349153496739</v>
      </c>
      <c r="K213" s="336">
        <v>65.438703412787092</v>
      </c>
      <c r="L213" s="337">
        <v>82.279730026992482</v>
      </c>
      <c r="M213" s="338">
        <v>98.766213460870148</v>
      </c>
      <c r="N213" s="336">
        <v>46.392071415105306</v>
      </c>
      <c r="O213" s="337">
        <v>34.583683788768667</v>
      </c>
      <c r="P213" s="338">
        <v>28.885860089496155</v>
      </c>
      <c r="Q213" s="339">
        <v>8.7016596565118398</v>
      </c>
      <c r="R213" s="340">
        <v>7.5045601770177806</v>
      </c>
      <c r="S213" s="341">
        <v>6.4145154160595066</v>
      </c>
      <c r="T213" s="336">
        <v>30.706913937262396</v>
      </c>
      <c r="U213" s="337">
        <v>23.864289080742115</v>
      </c>
      <c r="V213" s="338">
        <v>19.764095273120851</v>
      </c>
      <c r="W213" s="336">
        <v>21.213192952593261</v>
      </c>
      <c r="X213" s="337">
        <v>22.856090669191996</v>
      </c>
      <c r="Y213" s="338">
        <v>23.939328149862394</v>
      </c>
      <c r="Z213" s="340">
        <v>0.85149047426094493</v>
      </c>
      <c r="AA213" s="340">
        <v>0.91353975230077678</v>
      </c>
      <c r="AB213" s="340">
        <v>1.0025376953855087</v>
      </c>
    </row>
    <row r="214" spans="1:28" s="353" customFormat="1" ht="13.7" customHeight="1" x14ac:dyDescent="0.25">
      <c r="A214" s="342">
        <f>RANK(E214,$E$214:$E$227,0)</f>
        <v>7</v>
      </c>
      <c r="B214" s="343" t="s">
        <v>482</v>
      </c>
      <c r="C214" s="344" t="s">
        <v>683</v>
      </c>
      <c r="D214" s="396" t="s">
        <v>1104</v>
      </c>
      <c r="E214" s="345">
        <v>2275.4192235968444</v>
      </c>
      <c r="F214" s="345">
        <v>1799.6</v>
      </c>
      <c r="G214" s="543">
        <v>0</v>
      </c>
      <c r="H214" s="346" t="s">
        <v>1116</v>
      </c>
      <c r="I214" s="345">
        <v>1877</v>
      </c>
      <c r="J214" s="347">
        <v>4.3009557679484445</v>
      </c>
      <c r="K214" s="348">
        <v>26.385590769605599</v>
      </c>
      <c r="L214" s="349">
        <v>36.252820414912101</v>
      </c>
      <c r="M214" s="347">
        <v>47.1583352930746</v>
      </c>
      <c r="N214" s="348">
        <v>68.203892636469462</v>
      </c>
      <c r="O214" s="349">
        <v>49.640275691757189</v>
      </c>
      <c r="P214" s="347">
        <v>38.160804210242738</v>
      </c>
      <c r="Q214" s="350">
        <v>11.546249715461114</v>
      </c>
      <c r="R214" s="351">
        <v>9.3674058996941536</v>
      </c>
      <c r="S214" s="352">
        <v>7.5211698835122691</v>
      </c>
      <c r="T214" s="348">
        <v>43.980734892762513</v>
      </c>
      <c r="U214" s="349">
        <v>33.012206319126584</v>
      </c>
      <c r="V214" s="347">
        <v>25.767230334367351</v>
      </c>
      <c r="W214" s="348">
        <v>16.929018666138699</v>
      </c>
      <c r="X214" s="349">
        <v>18.870575896599298</v>
      </c>
      <c r="Y214" s="347">
        <v>19.7091493200071</v>
      </c>
      <c r="Z214" s="351" t="s">
        <v>50</v>
      </c>
      <c r="AA214" s="351" t="s">
        <v>50</v>
      </c>
      <c r="AB214" s="351" t="s">
        <v>50</v>
      </c>
    </row>
    <row r="215" spans="1:28" s="536" customFormat="1" ht="13.7" customHeight="1" x14ac:dyDescent="0.25">
      <c r="A215" s="342">
        <f t="shared" ref="A215:A227" si="18">RANK(E215,$E$214:$E$227,0)</f>
        <v>13</v>
      </c>
      <c r="B215" s="534" t="s">
        <v>467</v>
      </c>
      <c r="C215" s="535" t="s">
        <v>684</v>
      </c>
      <c r="D215" s="397" t="s">
        <v>1104</v>
      </c>
      <c r="E215" s="356">
        <v>432.56809440508772</v>
      </c>
      <c r="F215" s="356">
        <v>349.25</v>
      </c>
      <c r="G215" s="544">
        <v>0</v>
      </c>
      <c r="H215" s="357" t="s">
        <v>1117</v>
      </c>
      <c r="I215" s="356">
        <v>458</v>
      </c>
      <c r="J215" s="358">
        <v>31.138153185397279</v>
      </c>
      <c r="K215" s="359">
        <v>4.5822053764898696</v>
      </c>
      <c r="L215" s="360">
        <v>12.5379060128943</v>
      </c>
      <c r="M215" s="358">
        <v>18.008937183164601</v>
      </c>
      <c r="N215" s="359">
        <v>76.218757411423098</v>
      </c>
      <c r="O215" s="360">
        <v>27.855528637782292</v>
      </c>
      <c r="P215" s="358">
        <v>19.393148882016835</v>
      </c>
      <c r="Q215" s="361">
        <v>2.341799116066233</v>
      </c>
      <c r="R215" s="362">
        <v>2.2291313703950664</v>
      </c>
      <c r="S215" s="363">
        <v>2.0582338425686073</v>
      </c>
      <c r="T215" s="359">
        <v>14.538999859727813</v>
      </c>
      <c r="U215" s="360">
        <v>10.620803125758494</v>
      </c>
      <c r="V215" s="358">
        <v>8.1748331593297436</v>
      </c>
      <c r="W215" s="359">
        <v>3.0724708662270301</v>
      </c>
      <c r="X215" s="360">
        <v>8.0024737616056303</v>
      </c>
      <c r="Y215" s="358">
        <v>10.613200852994</v>
      </c>
      <c r="Z215" s="362">
        <v>1.4316392269148175</v>
      </c>
      <c r="AA215" s="362">
        <v>1.4316392269148175</v>
      </c>
      <c r="AB215" s="362">
        <v>1.4316392269148175</v>
      </c>
    </row>
    <row r="216" spans="1:28" s="353" customFormat="1" ht="13.7" customHeight="1" x14ac:dyDescent="0.25">
      <c r="A216" s="342">
        <f t="shared" si="18"/>
        <v>6</v>
      </c>
      <c r="B216" s="343" t="s">
        <v>398</v>
      </c>
      <c r="C216" s="344" t="s">
        <v>685</v>
      </c>
      <c r="D216" s="396" t="s">
        <v>1104</v>
      </c>
      <c r="E216" s="345">
        <v>3372.5589358943807</v>
      </c>
      <c r="F216" s="345">
        <v>1528.3</v>
      </c>
      <c r="G216" s="543">
        <v>0</v>
      </c>
      <c r="H216" s="346" t="s">
        <v>1116</v>
      </c>
      <c r="I216" s="345">
        <v>2116</v>
      </c>
      <c r="J216" s="347">
        <v>38.454491919125822</v>
      </c>
      <c r="K216" s="348">
        <v>26.772772343364299</v>
      </c>
      <c r="L216" s="349">
        <v>42.104462980097999</v>
      </c>
      <c r="M216" s="347">
        <v>50.489189686119197</v>
      </c>
      <c r="N216" s="348">
        <v>57.084114427872954</v>
      </c>
      <c r="O216" s="349">
        <v>36.29781481175521</v>
      </c>
      <c r="P216" s="347">
        <v>30.269846070042391</v>
      </c>
      <c r="Q216" s="350">
        <v>9.0051798822434179</v>
      </c>
      <c r="R216" s="351">
        <v>7.3944617536117905</v>
      </c>
      <c r="S216" s="352">
        <v>6.267770415158874</v>
      </c>
      <c r="T216" s="348">
        <v>33.153909831469193</v>
      </c>
      <c r="U216" s="349">
        <v>24.355064455933928</v>
      </c>
      <c r="V216" s="347">
        <v>20.369232237171477</v>
      </c>
      <c r="W216" s="348">
        <v>15.695036611467801</v>
      </c>
      <c r="X216" s="349">
        <v>20.305752358661302</v>
      </c>
      <c r="Y216" s="347">
        <v>20.650465352965899</v>
      </c>
      <c r="Z216" s="351">
        <v>0.39259307727540405</v>
      </c>
      <c r="AA216" s="351">
        <v>0.32716089772950335</v>
      </c>
      <c r="AB216" s="351">
        <v>0.86370477000588897</v>
      </c>
    </row>
    <row r="217" spans="1:28" s="353" customFormat="1" ht="13.7" customHeight="1" x14ac:dyDescent="0.25">
      <c r="A217" s="342">
        <f t="shared" si="18"/>
        <v>9</v>
      </c>
      <c r="B217" s="343" t="s">
        <v>179</v>
      </c>
      <c r="C217" s="344" t="s">
        <v>686</v>
      </c>
      <c r="D217" s="396" t="s">
        <v>1104</v>
      </c>
      <c r="E217" s="345">
        <v>1602.8583551897173</v>
      </c>
      <c r="F217" s="345">
        <v>231.91</v>
      </c>
      <c r="G217" s="543">
        <v>0</v>
      </c>
      <c r="H217" s="346" t="s">
        <v>1116</v>
      </c>
      <c r="I217" s="345">
        <v>333</v>
      </c>
      <c r="J217" s="347">
        <v>43.59018584795826</v>
      </c>
      <c r="K217" s="348">
        <v>8.3534430591804991</v>
      </c>
      <c r="L217" s="349">
        <v>10.0350196831471</v>
      </c>
      <c r="M217" s="347">
        <v>12.1643561146865</v>
      </c>
      <c r="N217" s="348">
        <v>27.762205159838743</v>
      </c>
      <c r="O217" s="349">
        <v>23.110069269666873</v>
      </c>
      <c r="P217" s="347">
        <v>19.064716439862035</v>
      </c>
      <c r="Q217" s="350">
        <v>4.0345897757980005</v>
      </c>
      <c r="R217" s="351">
        <v>3.6520424233807014</v>
      </c>
      <c r="S217" s="352">
        <v>3.2755618911487443</v>
      </c>
      <c r="T217" s="348">
        <v>18.006989058515419</v>
      </c>
      <c r="U217" s="349">
        <v>15.198801523660984</v>
      </c>
      <c r="V217" s="347">
        <v>12.580304800405029</v>
      </c>
      <c r="W217" s="348">
        <v>13.4348562948615</v>
      </c>
      <c r="X217" s="349">
        <v>14.844911168175701</v>
      </c>
      <c r="Y217" s="347">
        <v>16.381014773432099</v>
      </c>
      <c r="Z217" s="351">
        <v>1.3862611836343366</v>
      </c>
      <c r="AA217" s="351">
        <v>1.7308472568060236</v>
      </c>
      <c r="AB217" s="351">
        <v>2.098116702977276</v>
      </c>
    </row>
    <row r="218" spans="1:28" s="364" customFormat="1" ht="13.7" customHeight="1" x14ac:dyDescent="0.25">
      <c r="A218" s="342">
        <f>RANK(E218,$E$214:$E$227,0)</f>
        <v>12</v>
      </c>
      <c r="B218" s="354" t="s">
        <v>517</v>
      </c>
      <c r="C218" s="355" t="s">
        <v>687</v>
      </c>
      <c r="D218" s="397" t="s">
        <v>1104</v>
      </c>
      <c r="E218" s="356">
        <v>944.97693640315572</v>
      </c>
      <c r="F218" s="356">
        <v>455</v>
      </c>
      <c r="G218" s="544">
        <v>0</v>
      </c>
      <c r="H218" s="357" t="s">
        <v>1116</v>
      </c>
      <c r="I218" s="356">
        <v>552</v>
      </c>
      <c r="J218" s="358">
        <v>21.31868131868131</v>
      </c>
      <c r="K218" s="359">
        <v>8.2497199587023609</v>
      </c>
      <c r="L218" s="360">
        <v>12.4930541489503</v>
      </c>
      <c r="M218" s="358">
        <v>15.768110321843</v>
      </c>
      <c r="N218" s="359">
        <v>55.153387300139237</v>
      </c>
      <c r="O218" s="360">
        <v>36.42023756362493</v>
      </c>
      <c r="P218" s="358">
        <v>28.855708814372306</v>
      </c>
      <c r="Q218" s="361">
        <v>1.9435010893398748</v>
      </c>
      <c r="R218" s="362">
        <v>1.860129425509834</v>
      </c>
      <c r="S218" s="363">
        <v>1.7610080230620042</v>
      </c>
      <c r="T218" s="359">
        <v>27.834773628988739</v>
      </c>
      <c r="U218" s="360">
        <v>22.6050645851527</v>
      </c>
      <c r="V218" s="358">
        <v>18.10650335314919</v>
      </c>
      <c r="W218" s="359">
        <v>24.221793933709399</v>
      </c>
      <c r="X218" s="360">
        <v>28.0414275007364</v>
      </c>
      <c r="Y218" s="358">
        <v>27.037113277704901</v>
      </c>
      <c r="Z218" s="362">
        <v>0.43956043956043955</v>
      </c>
      <c r="AA218" s="362">
        <v>0.43956043956043955</v>
      </c>
      <c r="AB218" s="362">
        <v>0.43956043956043955</v>
      </c>
    </row>
    <row r="219" spans="1:28" s="364" customFormat="1" ht="13.7" customHeight="1" x14ac:dyDescent="0.25">
      <c r="A219" s="342">
        <f t="shared" si="18"/>
        <v>3</v>
      </c>
      <c r="B219" s="354" t="s">
        <v>190</v>
      </c>
      <c r="C219" s="355" t="s">
        <v>688</v>
      </c>
      <c r="D219" s="397" t="s">
        <v>1104</v>
      </c>
      <c r="E219" s="356">
        <v>7948.6870355305091</v>
      </c>
      <c r="F219" s="356">
        <v>1180.5999999999999</v>
      </c>
      <c r="G219" s="544">
        <v>0</v>
      </c>
      <c r="H219" s="357" t="s">
        <v>1118</v>
      </c>
      <c r="I219" s="356">
        <v>1372</v>
      </c>
      <c r="J219" s="358">
        <v>16.212095544638338</v>
      </c>
      <c r="K219" s="359">
        <v>24.803450631507999</v>
      </c>
      <c r="L219" s="360">
        <v>30.120875526114101</v>
      </c>
      <c r="M219" s="358">
        <v>34.298840940873298</v>
      </c>
      <c r="N219" s="359">
        <v>47.598215971622729</v>
      </c>
      <c r="O219" s="360">
        <v>39.195407815302282</v>
      </c>
      <c r="P219" s="358">
        <v>34.420988220424107</v>
      </c>
      <c r="Q219" s="361">
        <v>8.2735731651381013</v>
      </c>
      <c r="R219" s="362">
        <v>7.5285601148720769</v>
      </c>
      <c r="S219" s="363">
        <v>6.7418547408928315</v>
      </c>
      <c r="T219" s="359">
        <v>31.487554351387185</v>
      </c>
      <c r="U219" s="360">
        <v>26.305351299513198</v>
      </c>
      <c r="V219" s="358">
        <v>23.013544881890635</v>
      </c>
      <c r="W219" s="359">
        <v>18.000440727609099</v>
      </c>
      <c r="X219" s="360">
        <v>20.1133366203271</v>
      </c>
      <c r="Y219" s="358">
        <v>20.6662355873233</v>
      </c>
      <c r="Z219" s="362">
        <v>1.2705404031848213</v>
      </c>
      <c r="AA219" s="362">
        <v>1.355243096730476</v>
      </c>
      <c r="AB219" s="362">
        <v>1.355243096730476</v>
      </c>
    </row>
    <row r="220" spans="1:28" s="353" customFormat="1" ht="13.7" customHeight="1" x14ac:dyDescent="0.25">
      <c r="A220" s="342">
        <f t="shared" si="18"/>
        <v>5</v>
      </c>
      <c r="B220" s="343" t="s">
        <v>395</v>
      </c>
      <c r="C220" s="344" t="s">
        <v>689</v>
      </c>
      <c r="D220" s="396" t="s">
        <v>1104</v>
      </c>
      <c r="E220" s="345">
        <v>4153.9287137819992</v>
      </c>
      <c r="F220" s="345">
        <v>4048.1</v>
      </c>
      <c r="G220" s="543">
        <v>0</v>
      </c>
      <c r="H220" s="346" t="s">
        <v>1117</v>
      </c>
      <c r="I220" s="345">
        <v>5263</v>
      </c>
      <c r="J220" s="347">
        <v>30.011610385118949</v>
      </c>
      <c r="K220" s="348">
        <v>97.187045276387494</v>
      </c>
      <c r="L220" s="349">
        <v>119.091550020836</v>
      </c>
      <c r="M220" s="347">
        <v>150.373182114065</v>
      </c>
      <c r="N220" s="348">
        <v>41.652670769933614</v>
      </c>
      <c r="O220" s="349">
        <v>33.991496452029999</v>
      </c>
      <c r="P220" s="347">
        <v>26.92035869088232</v>
      </c>
      <c r="Q220" s="350">
        <v>5.793958604927079</v>
      </c>
      <c r="R220" s="351">
        <v>4.9745161837564051</v>
      </c>
      <c r="S220" s="352">
        <v>4.2161526276028853</v>
      </c>
      <c r="T220" s="348">
        <v>30.20433728131481</v>
      </c>
      <c r="U220" s="349">
        <v>24.219038962085559</v>
      </c>
      <c r="V220" s="347">
        <v>19.281791437433267</v>
      </c>
      <c r="W220" s="348">
        <v>24.726846801853299</v>
      </c>
      <c r="X220" s="349">
        <v>22.462996522642001</v>
      </c>
      <c r="Y220" s="347">
        <v>24.909349295962201</v>
      </c>
      <c r="Z220" s="351">
        <v>9.8811788246337795E-2</v>
      </c>
      <c r="AA220" s="351">
        <v>9.8811788246337795E-2</v>
      </c>
      <c r="AB220" s="351">
        <v>9.8811788246337795E-2</v>
      </c>
    </row>
    <row r="221" spans="1:28" s="364" customFormat="1" ht="13.7" customHeight="1" x14ac:dyDescent="0.25">
      <c r="A221" s="342">
        <f t="shared" si="18"/>
        <v>2</v>
      </c>
      <c r="B221" s="354" t="s">
        <v>502</v>
      </c>
      <c r="C221" s="355" t="s">
        <v>690</v>
      </c>
      <c r="D221" s="397" t="s">
        <v>1104</v>
      </c>
      <c r="E221" s="356">
        <v>9608.3833045628708</v>
      </c>
      <c r="F221" s="356">
        <v>1318.8</v>
      </c>
      <c r="G221" s="544">
        <v>0</v>
      </c>
      <c r="H221" s="357" t="s">
        <v>1116</v>
      </c>
      <c r="I221" s="356">
        <v>1873</v>
      </c>
      <c r="J221" s="358">
        <v>42.023051258720059</v>
      </c>
      <c r="K221" s="359">
        <v>28.363838579642199</v>
      </c>
      <c r="L221" s="360">
        <v>37.009195529994003</v>
      </c>
      <c r="M221" s="358">
        <v>41.623542988160303</v>
      </c>
      <c r="N221" s="359">
        <v>46.495822358351475</v>
      </c>
      <c r="O221" s="360">
        <v>35.634387106068871</v>
      </c>
      <c r="P221" s="358">
        <v>31.683991926759546</v>
      </c>
      <c r="Q221" s="361">
        <v>14.441636049278626</v>
      </c>
      <c r="R221" s="362">
        <v>12.763178996111323</v>
      </c>
      <c r="S221" s="363">
        <v>10.994394830801591</v>
      </c>
      <c r="T221" s="359">
        <v>31.665447342682135</v>
      </c>
      <c r="U221" s="360">
        <v>24.068276323848902</v>
      </c>
      <c r="V221" s="358">
        <v>21.258487863979063</v>
      </c>
      <c r="W221" s="359">
        <v>31.0600723178406</v>
      </c>
      <c r="X221" s="360">
        <v>35.817029652062203</v>
      </c>
      <c r="Y221" s="358">
        <v>34.700156647609603</v>
      </c>
      <c r="Z221" s="362">
        <v>1.8956627236882013</v>
      </c>
      <c r="AA221" s="362">
        <v>1.8956627236882013</v>
      </c>
      <c r="AB221" s="362">
        <v>1.8956627236882013</v>
      </c>
    </row>
    <row r="222" spans="1:28" s="353" customFormat="1" ht="13.7" customHeight="1" x14ac:dyDescent="0.25">
      <c r="A222" s="342">
        <f t="shared" si="18"/>
        <v>14</v>
      </c>
      <c r="B222" s="343" t="s">
        <v>469</v>
      </c>
      <c r="C222" s="344" t="s">
        <v>691</v>
      </c>
      <c r="D222" s="396" t="s">
        <v>1104</v>
      </c>
      <c r="E222" s="345">
        <v>363.98048975548755</v>
      </c>
      <c r="F222" s="345">
        <v>158.93</v>
      </c>
      <c r="G222" s="543">
        <v>0</v>
      </c>
      <c r="H222" s="346" t="s">
        <v>1116</v>
      </c>
      <c r="I222" s="345">
        <v>285</v>
      </c>
      <c r="J222" s="347">
        <v>79.32423079343107</v>
      </c>
      <c r="K222" s="348">
        <v>4.3670311399269099</v>
      </c>
      <c r="L222" s="349">
        <v>6.7808109708598403</v>
      </c>
      <c r="M222" s="347">
        <v>9.4151409901692098</v>
      </c>
      <c r="N222" s="348">
        <v>36.393145573644794</v>
      </c>
      <c r="O222" s="349">
        <v>23.438199454754436</v>
      </c>
      <c r="P222" s="347">
        <v>16.880257041922821</v>
      </c>
      <c r="Q222" s="350">
        <v>4.5535842277155014</v>
      </c>
      <c r="R222" s="351">
        <v>4.0049908160026169</v>
      </c>
      <c r="S222" s="352">
        <v>3.4476453952980473</v>
      </c>
      <c r="T222" s="348">
        <v>14.873966001379999</v>
      </c>
      <c r="U222" s="349">
        <v>11.395827038979347</v>
      </c>
      <c r="V222" s="347">
        <v>8.6446954427751663</v>
      </c>
      <c r="W222" s="348">
        <v>12.9513777579392</v>
      </c>
      <c r="X222" s="349">
        <v>18.182734009711002</v>
      </c>
      <c r="Y222" s="347">
        <v>21.951547046912001</v>
      </c>
      <c r="Z222" s="351">
        <v>1.2584156546907443</v>
      </c>
      <c r="AA222" s="351">
        <v>1.2584156546907443</v>
      </c>
      <c r="AB222" s="351">
        <v>1.8876234820361164</v>
      </c>
    </row>
    <row r="223" spans="1:28" s="353" customFormat="1" ht="13.7" customHeight="1" x14ac:dyDescent="0.25">
      <c r="A223" s="342">
        <f t="shared" si="18"/>
        <v>1</v>
      </c>
      <c r="B223" s="343" t="s">
        <v>209</v>
      </c>
      <c r="C223" s="344" t="s">
        <v>692</v>
      </c>
      <c r="D223" s="396" t="s">
        <v>1104</v>
      </c>
      <c r="E223" s="345">
        <v>11114.70093859282</v>
      </c>
      <c r="F223" s="345">
        <v>6878</v>
      </c>
      <c r="G223" s="543">
        <v>0</v>
      </c>
      <c r="H223" s="346" t="s">
        <v>1117</v>
      </c>
      <c r="I223" s="345">
        <v>9473</v>
      </c>
      <c r="J223" s="347">
        <v>37.728990985751665</v>
      </c>
      <c r="K223" s="348">
        <v>185.25802241045599</v>
      </c>
      <c r="L223" s="349">
        <v>226.81711914133501</v>
      </c>
      <c r="M223" s="347">
        <v>270.65122368532701</v>
      </c>
      <c r="N223" s="348">
        <v>37.126597329000766</v>
      </c>
      <c r="O223" s="349">
        <v>30.323989767783615</v>
      </c>
      <c r="P223" s="347">
        <v>25.412779984311896</v>
      </c>
      <c r="Q223" s="350">
        <v>8.5610646187506028</v>
      </c>
      <c r="R223" s="351">
        <v>6.9459180794943371</v>
      </c>
      <c r="S223" s="352">
        <v>5.6568403620454539</v>
      </c>
      <c r="T223" s="348">
        <v>25.070764762477211</v>
      </c>
      <c r="U223" s="349">
        <v>20.479434466379864</v>
      </c>
      <c r="V223" s="347">
        <v>16.964012349974436</v>
      </c>
      <c r="W223" s="348">
        <v>24.726846801853299</v>
      </c>
      <c r="X223" s="349">
        <v>22.462996522642001</v>
      </c>
      <c r="Y223" s="347">
        <v>24.909349295962201</v>
      </c>
      <c r="Z223" s="351">
        <v>0.50886885722593778</v>
      </c>
      <c r="AA223" s="351">
        <v>0.58156440825821465</v>
      </c>
      <c r="AB223" s="351">
        <v>0.65425995929049141</v>
      </c>
    </row>
    <row r="224" spans="1:28" s="353" customFormat="1" ht="13.7" customHeight="1" x14ac:dyDescent="0.25">
      <c r="A224" s="342">
        <f t="shared" si="18"/>
        <v>8</v>
      </c>
      <c r="B224" s="343" t="s">
        <v>375</v>
      </c>
      <c r="C224" s="344" t="s">
        <v>693</v>
      </c>
      <c r="D224" s="396" t="s">
        <v>1104</v>
      </c>
      <c r="E224" s="345">
        <v>1619.0361344710993</v>
      </c>
      <c r="F224" s="345">
        <v>1333.6</v>
      </c>
      <c r="G224" s="543">
        <v>0</v>
      </c>
      <c r="H224" s="346" t="s">
        <v>1116</v>
      </c>
      <c r="I224" s="345">
        <v>1980</v>
      </c>
      <c r="J224" s="347">
        <v>48.470305938812253</v>
      </c>
      <c r="K224" s="348">
        <v>43.415594445839403</v>
      </c>
      <c r="L224" s="349">
        <v>54.4877506537618</v>
      </c>
      <c r="M224" s="347">
        <v>66.103761236671403</v>
      </c>
      <c r="N224" s="348">
        <v>30.717073370114854</v>
      </c>
      <c r="O224" s="349">
        <v>24.475225789265149</v>
      </c>
      <c r="P224" s="347">
        <v>20.174343714350982</v>
      </c>
      <c r="Q224" s="350">
        <v>6.0901169980979004</v>
      </c>
      <c r="R224" s="351">
        <v>5.2661302331335156</v>
      </c>
      <c r="S224" s="352">
        <v>4.5542472448579341</v>
      </c>
      <c r="T224" s="348">
        <v>19.958581584729469</v>
      </c>
      <c r="U224" s="349">
        <v>16.456924375283045</v>
      </c>
      <c r="V224" s="347">
        <v>13.763108668380488</v>
      </c>
      <c r="W224" s="348">
        <v>24.726846801853299</v>
      </c>
      <c r="X224" s="349">
        <v>22.462996522642001</v>
      </c>
      <c r="Y224" s="347">
        <v>24.909349295962201</v>
      </c>
      <c r="Z224" s="351">
        <v>0.35959617129133176</v>
      </c>
      <c r="AA224" s="351">
        <v>0.39955130143481249</v>
      </c>
      <c r="AB224" s="351">
        <v>0.44922427351234107</v>
      </c>
    </row>
    <row r="225" spans="1:28" s="364" customFormat="1" ht="13.7" customHeight="1" x14ac:dyDescent="0.25">
      <c r="A225" s="342">
        <f t="shared" si="18"/>
        <v>10</v>
      </c>
      <c r="B225" s="354" t="s">
        <v>157</v>
      </c>
      <c r="C225" s="355" t="s">
        <v>694</v>
      </c>
      <c r="D225" s="397" t="s">
        <v>1104</v>
      </c>
      <c r="E225" s="356">
        <v>1518.9015877636452</v>
      </c>
      <c r="F225" s="356">
        <v>324</v>
      </c>
      <c r="G225" s="544">
        <v>0</v>
      </c>
      <c r="H225" s="357" t="s">
        <v>1116</v>
      </c>
      <c r="I225" s="356">
        <v>454</v>
      </c>
      <c r="J225" s="358">
        <v>40.123456790123456</v>
      </c>
      <c r="K225" s="359">
        <v>7.1322393385148102</v>
      </c>
      <c r="L225" s="360">
        <v>10.162988287742399</v>
      </c>
      <c r="M225" s="358">
        <v>12.4750988166199</v>
      </c>
      <c r="N225" s="359">
        <v>45.427527684098791</v>
      </c>
      <c r="O225" s="360">
        <v>31.880387030532845</v>
      </c>
      <c r="P225" s="358">
        <v>25.971738161172105</v>
      </c>
      <c r="Q225" s="361">
        <v>6.0256998655359064</v>
      </c>
      <c r="R225" s="362">
        <v>5.1895901437126941</v>
      </c>
      <c r="S225" s="363">
        <v>4.413701420896075</v>
      </c>
      <c r="T225" s="359">
        <v>25.862275126595762</v>
      </c>
      <c r="U225" s="360">
        <v>20.141670375768591</v>
      </c>
      <c r="V225" s="358">
        <v>16.479081704679505</v>
      </c>
      <c r="W225" s="359">
        <v>13.264423957734101</v>
      </c>
      <c r="X225" s="360">
        <v>16.278316002696101</v>
      </c>
      <c r="Y225" s="358">
        <v>16.994247337263701</v>
      </c>
      <c r="Z225" s="362">
        <v>0.30864197530864196</v>
      </c>
      <c r="AA225" s="362">
        <v>0.30864197530864196</v>
      </c>
      <c r="AB225" s="362">
        <v>0.30864197530864196</v>
      </c>
    </row>
    <row r="226" spans="1:28" s="364" customFormat="1" ht="13.7" customHeight="1" x14ac:dyDescent="0.25">
      <c r="A226" s="342">
        <f t="shared" si="18"/>
        <v>4</v>
      </c>
      <c r="B226" s="354" t="s">
        <v>61</v>
      </c>
      <c r="C226" s="355" t="s">
        <v>695</v>
      </c>
      <c r="D226" s="397" t="s">
        <v>1104</v>
      </c>
      <c r="E226" s="356">
        <v>4387.6456587345037</v>
      </c>
      <c r="F226" s="356">
        <v>1235.4000000000001</v>
      </c>
      <c r="G226" s="544">
        <v>0</v>
      </c>
      <c r="H226" s="357" t="s">
        <v>1117</v>
      </c>
      <c r="I226" s="356">
        <v>1531</v>
      </c>
      <c r="J226" s="358">
        <v>23.927472883276657</v>
      </c>
      <c r="K226" s="359">
        <v>18.8705455598549</v>
      </c>
      <c r="L226" s="360">
        <v>31.936658279495902</v>
      </c>
      <c r="M226" s="358">
        <v>42.099509942317397</v>
      </c>
      <c r="N226" s="359">
        <v>65.467105658470388</v>
      </c>
      <c r="O226" s="360">
        <v>38.682819886423637</v>
      </c>
      <c r="P226" s="358">
        <v>29.344759634795803</v>
      </c>
      <c r="Q226" s="361">
        <v>5.907284928284966</v>
      </c>
      <c r="R226" s="362">
        <v>5.2586887262208259</v>
      </c>
      <c r="S226" s="363">
        <v>4.6334061509517843</v>
      </c>
      <c r="T226" s="359">
        <v>51.063664812187461</v>
      </c>
      <c r="U226" s="360">
        <v>35.078615922261712</v>
      </c>
      <c r="V226" s="358">
        <v>25.631246790820498</v>
      </c>
      <c r="W226" s="359">
        <v>9.2952513840449402</v>
      </c>
      <c r="X226" s="360">
        <v>14.384032470869199</v>
      </c>
      <c r="Y226" s="358">
        <v>16.7876150329114</v>
      </c>
      <c r="Z226" s="362">
        <v>0.41242085973456527</v>
      </c>
      <c r="AA226" s="362">
        <v>0.6979842751711105</v>
      </c>
      <c r="AB226" s="362">
        <v>0.92009613764171094</v>
      </c>
    </row>
    <row r="227" spans="1:28" s="364" customFormat="1" ht="13.7" customHeight="1" x14ac:dyDescent="0.25">
      <c r="A227" s="342">
        <f t="shared" si="18"/>
        <v>11</v>
      </c>
      <c r="B227" s="354" t="s">
        <v>468</v>
      </c>
      <c r="C227" s="355" t="s">
        <v>696</v>
      </c>
      <c r="D227" s="397" t="s">
        <v>1104</v>
      </c>
      <c r="E227" s="356">
        <v>1109.0475860247946</v>
      </c>
      <c r="F227" s="356">
        <v>814.4</v>
      </c>
      <c r="G227" s="544">
        <v>0</v>
      </c>
      <c r="H227" s="357" t="s">
        <v>1119</v>
      </c>
      <c r="I227" s="356">
        <v>723</v>
      </c>
      <c r="J227" s="358">
        <v>-11.222986247544197</v>
      </c>
      <c r="K227" s="359">
        <v>27.111589478750101</v>
      </c>
      <c r="L227" s="360">
        <v>32.873887395559699</v>
      </c>
      <c r="M227" s="358">
        <v>39.421465856483103</v>
      </c>
      <c r="N227" s="359">
        <v>30.038814236189353</v>
      </c>
      <c r="O227" s="360">
        <v>24.773461994336625</v>
      </c>
      <c r="P227" s="358">
        <v>20.65879546348901</v>
      </c>
      <c r="Q227" s="361">
        <v>2.459264752596976</v>
      </c>
      <c r="R227" s="362">
        <v>2.2683380391133308</v>
      </c>
      <c r="S227" s="363">
        <v>2.0698921457646722</v>
      </c>
      <c r="T227" s="359">
        <v>14.593778100168505</v>
      </c>
      <c r="U227" s="360">
        <v>11.33404399252337</v>
      </c>
      <c r="V227" s="358">
        <v>9.251737678394397</v>
      </c>
      <c r="W227" s="359">
        <v>7.4983726883183097</v>
      </c>
      <c r="X227" s="360">
        <v>9.1563223566891203</v>
      </c>
      <c r="Y227" s="358">
        <v>10.019423201235799</v>
      </c>
      <c r="Z227" s="362">
        <v>0.61399731141959113</v>
      </c>
      <c r="AA227" s="362">
        <v>0.61399731141959113</v>
      </c>
      <c r="AB227" s="362">
        <v>0.61399731141959113</v>
      </c>
    </row>
    <row r="228" spans="1:28" s="329" customFormat="1" ht="13.7" customHeight="1" x14ac:dyDescent="0.25">
      <c r="A228" s="320"/>
      <c r="B228" s="330" t="s">
        <v>507</v>
      </c>
      <c r="C228" s="331" t="s">
        <v>507</v>
      </c>
      <c r="D228" s="332" t="s">
        <v>789</v>
      </c>
      <c r="E228" s="332">
        <f>SUM(E229:E231)</f>
        <v>17877.059818316964</v>
      </c>
      <c r="F228" s="333"/>
      <c r="G228" s="542"/>
      <c r="H228" s="334"/>
      <c r="I228" s="333"/>
      <c r="J228" s="336">
        <v>7.6572962670575135</v>
      </c>
      <c r="K228" s="336">
        <v>73.883819440433541</v>
      </c>
      <c r="L228" s="337">
        <v>85.550423412749183</v>
      </c>
      <c r="M228" s="338">
        <v>100.58550329436478</v>
      </c>
      <c r="N228" s="336">
        <v>50.741376052139593</v>
      </c>
      <c r="O228" s="337">
        <v>43.955155615290032</v>
      </c>
      <c r="P228" s="338">
        <v>36.638030144268363</v>
      </c>
      <c r="Q228" s="339">
        <v>12.898438154661733</v>
      </c>
      <c r="R228" s="340">
        <v>10.836662344866438</v>
      </c>
      <c r="S228" s="341">
        <v>8.9848933127369204</v>
      </c>
      <c r="T228" s="336">
        <v>44.360384188372834</v>
      </c>
      <c r="U228" s="337">
        <v>36.649062923451524</v>
      </c>
      <c r="V228" s="338">
        <v>30.291152479282665</v>
      </c>
      <c r="W228" s="336">
        <v>26.858979869412927</v>
      </c>
      <c r="X228" s="337">
        <v>26.262510103781661</v>
      </c>
      <c r="Y228" s="338">
        <v>26.088688565528479</v>
      </c>
      <c r="Z228" s="340">
        <v>0.39440905423000577</v>
      </c>
      <c r="AA228" s="340">
        <v>0.39450390373564054</v>
      </c>
      <c r="AB228" s="340">
        <v>0.3950275583318365</v>
      </c>
    </row>
    <row r="229" spans="1:28" s="353" customFormat="1" ht="13.7" customHeight="1" x14ac:dyDescent="0.25">
      <c r="A229" s="342">
        <f>RANK(E229,$E$229:$E$231,0)</f>
        <v>1</v>
      </c>
      <c r="B229" s="354" t="s">
        <v>508</v>
      </c>
      <c r="C229" s="355" t="s">
        <v>697</v>
      </c>
      <c r="D229" s="397" t="s">
        <v>1100</v>
      </c>
      <c r="E229" s="356">
        <v>13825.039446143937</v>
      </c>
      <c r="F229" s="356">
        <v>4646.5</v>
      </c>
      <c r="G229" s="544">
        <v>0</v>
      </c>
      <c r="H229" s="357" t="s">
        <v>1117</v>
      </c>
      <c r="I229" s="356">
        <v>4950</v>
      </c>
      <c r="J229" s="358">
        <v>6.5317981276229453</v>
      </c>
      <c r="K229" s="359">
        <v>87.594730060703696</v>
      </c>
      <c r="L229" s="360">
        <v>101.143749547087</v>
      </c>
      <c r="M229" s="358">
        <v>117.886509713685</v>
      </c>
      <c r="N229" s="359">
        <v>53.045428609460252</v>
      </c>
      <c r="O229" s="360">
        <v>45.939566417169885</v>
      </c>
      <c r="P229" s="358">
        <v>39.415027311310801</v>
      </c>
      <c r="Q229" s="361">
        <v>14.578185587249457</v>
      </c>
      <c r="R229" s="362">
        <v>12.231706660774925</v>
      </c>
      <c r="S229" s="363">
        <v>10.150517550657927</v>
      </c>
      <c r="T229" s="359">
        <v>49.33984468796104</v>
      </c>
      <c r="U229" s="360">
        <v>40.844280348863535</v>
      </c>
      <c r="V229" s="358">
        <v>34.133883845040813</v>
      </c>
      <c r="W229" s="359">
        <v>29.699946163275499</v>
      </c>
      <c r="X229" s="360">
        <v>28.9559999519713</v>
      </c>
      <c r="Y229" s="358">
        <v>28.147521899687401</v>
      </c>
      <c r="Z229" s="362">
        <v>0.43043150758635529</v>
      </c>
      <c r="AA229" s="362">
        <v>0.43043150758635529</v>
      </c>
      <c r="AB229" s="362">
        <v>0.43043150758635529</v>
      </c>
    </row>
    <row r="230" spans="1:28" s="353" customFormat="1" ht="13.7" customHeight="1" x14ac:dyDescent="0.25">
      <c r="A230" s="342">
        <f>RANK(E230,$E$229:$E$231,0)</f>
        <v>3</v>
      </c>
      <c r="B230" s="343" t="s">
        <v>523</v>
      </c>
      <c r="C230" s="344" t="s">
        <v>698</v>
      </c>
      <c r="D230" s="396" t="s">
        <v>1104</v>
      </c>
      <c r="E230" s="345">
        <v>1892.8124149455266</v>
      </c>
      <c r="F230" s="345">
        <v>775.4</v>
      </c>
      <c r="G230" s="543"/>
      <c r="H230" s="346" t="s">
        <v>1116</v>
      </c>
      <c r="I230" s="345">
        <v>924</v>
      </c>
      <c r="J230" s="347">
        <v>19.164302295589387</v>
      </c>
      <c r="K230" s="348">
        <v>15.7679150883588</v>
      </c>
      <c r="L230" s="349">
        <v>17.240350348757499</v>
      </c>
      <c r="M230" s="347">
        <v>26.410942266077601</v>
      </c>
      <c r="N230" s="348">
        <v>49.175810223157875</v>
      </c>
      <c r="O230" s="349">
        <v>44.975884150514524</v>
      </c>
      <c r="P230" s="347">
        <v>29.359043391493426</v>
      </c>
      <c r="Q230" s="350">
        <v>8.6242714573158139</v>
      </c>
      <c r="R230" s="351">
        <v>7.2366251468523695</v>
      </c>
      <c r="S230" s="352">
        <v>5.8056158059194791</v>
      </c>
      <c r="T230" s="348">
        <v>31.891490934791136</v>
      </c>
      <c r="U230" s="349">
        <v>26.088724097563421</v>
      </c>
      <c r="V230" s="347">
        <v>18.939585463903494</v>
      </c>
      <c r="W230" s="348">
        <v>17.537629615413</v>
      </c>
      <c r="X230" s="349">
        <v>16.090011977606899</v>
      </c>
      <c r="Y230" s="347">
        <v>19.774540091458299</v>
      </c>
      <c r="Z230" s="351" t="s">
        <v>50</v>
      </c>
      <c r="AA230" s="351" t="s">
        <v>50</v>
      </c>
      <c r="AB230" s="351" t="s">
        <v>50</v>
      </c>
    </row>
    <row r="231" spans="1:28" s="536" customFormat="1" ht="13.7" customHeight="1" x14ac:dyDescent="0.25">
      <c r="A231" s="342">
        <f>RANK(E231,$E$229:$E$231,0)</f>
        <v>2</v>
      </c>
      <c r="B231" s="534" t="s">
        <v>509</v>
      </c>
      <c r="C231" s="535" t="s">
        <v>699</v>
      </c>
      <c r="D231" s="397" t="s">
        <v>1100</v>
      </c>
      <c r="E231" s="356">
        <v>2159.2079572274997</v>
      </c>
      <c r="F231" s="356">
        <v>1383.9</v>
      </c>
      <c r="G231" s="544">
        <v>0</v>
      </c>
      <c r="H231" s="357" t="s">
        <v>1116</v>
      </c>
      <c r="I231" s="356">
        <v>1450</v>
      </c>
      <c r="J231" s="358">
        <v>4.7763566731700235</v>
      </c>
      <c r="K231" s="359">
        <v>37.0409694323492</v>
      </c>
      <c r="L231" s="360">
        <v>45.591236409180098</v>
      </c>
      <c r="M231" s="358">
        <v>54.833279249922697</v>
      </c>
      <c r="N231" s="359">
        <v>37.361333172651548</v>
      </c>
      <c r="O231" s="360">
        <v>30.354517863466906</v>
      </c>
      <c r="P231" s="358">
        <v>25.238322765493752</v>
      </c>
      <c r="Q231" s="361">
        <v>5.8901374135734432</v>
      </c>
      <c r="R231" s="362">
        <v>5.0603092371732226</v>
      </c>
      <c r="S231" s="363">
        <v>4.3086299174578517</v>
      </c>
      <c r="T231" s="359">
        <v>23.408274538683354</v>
      </c>
      <c r="U231" s="360">
        <v>19.045243972818479</v>
      </c>
      <c r="V231" s="358">
        <v>15.637850729982265</v>
      </c>
      <c r="W231" s="359">
        <v>16.8400729269033</v>
      </c>
      <c r="X231" s="360">
        <v>17.934005850830001</v>
      </c>
      <c r="Y231" s="358">
        <v>18.4414615437016</v>
      </c>
      <c r="Z231" s="362">
        <v>0.50951168479560871</v>
      </c>
      <c r="AA231" s="362">
        <v>0.51029698677650115</v>
      </c>
      <c r="AB231" s="362">
        <v>0.51463256015608061</v>
      </c>
    </row>
    <row r="232" spans="1:28" s="353" customFormat="1" ht="13.7" customHeight="1" x14ac:dyDescent="0.25">
      <c r="A232" s="366"/>
      <c r="B232" s="330" t="s">
        <v>238</v>
      </c>
      <c r="C232" s="331" t="s">
        <v>238</v>
      </c>
      <c r="D232" s="332" t="s">
        <v>789</v>
      </c>
      <c r="E232" s="332">
        <f>SUM(E233:E239)</f>
        <v>103344.26733006333</v>
      </c>
      <c r="F232" s="333"/>
      <c r="G232" s="542"/>
      <c r="H232" s="334"/>
      <c r="I232" s="333"/>
      <c r="J232" s="336">
        <v>16.087023718340326</v>
      </c>
      <c r="K232" s="485"/>
      <c r="L232" s="486"/>
      <c r="M232" s="487"/>
      <c r="N232" s="336">
        <v>39.313776123514344</v>
      </c>
      <c r="O232" s="337">
        <v>36.290885497502089</v>
      </c>
      <c r="P232" s="338">
        <v>16.288998247173208</v>
      </c>
      <c r="Q232" s="339">
        <v>5.833377688228202</v>
      </c>
      <c r="R232" s="339">
        <v>5.0297199584331587</v>
      </c>
      <c r="S232" s="339">
        <v>4.3868315726830964</v>
      </c>
      <c r="T232" s="490" t="s">
        <v>249</v>
      </c>
      <c r="U232" s="491"/>
      <c r="V232" s="492"/>
      <c r="W232" s="336">
        <v>21.170509095322242</v>
      </c>
      <c r="X232" s="337">
        <v>18.529554598090076</v>
      </c>
      <c r="Y232" s="338">
        <v>17.291421698576691</v>
      </c>
      <c r="Z232" s="340">
        <v>0.52633393346688606</v>
      </c>
      <c r="AA232" s="340">
        <v>0.91140990691868584</v>
      </c>
      <c r="AB232" s="340">
        <v>0.9450411654226416</v>
      </c>
    </row>
    <row r="233" spans="1:28" s="329" customFormat="1" ht="13.7" customHeight="1" x14ac:dyDescent="0.25">
      <c r="A233" s="365"/>
      <c r="B233" s="354" t="s">
        <v>239</v>
      </c>
      <c r="C233" s="355" t="s">
        <v>241</v>
      </c>
      <c r="D233" s="397" t="s">
        <v>1103</v>
      </c>
      <c r="E233" s="356">
        <v>13108.313629605536</v>
      </c>
      <c r="F233" s="356">
        <v>566.1</v>
      </c>
      <c r="G233" s="544">
        <v>0</v>
      </c>
      <c r="H233" s="357" t="s">
        <v>1117</v>
      </c>
      <c r="I233" s="356">
        <v>840</v>
      </c>
      <c r="J233" s="358">
        <v>48.383677795442502</v>
      </c>
      <c r="K233" s="367">
        <v>8.4736916522861438</v>
      </c>
      <c r="L233" s="368">
        <v>8.8168092911812064</v>
      </c>
      <c r="M233" s="369">
        <v>9.1621006687082875</v>
      </c>
      <c r="N233" s="367">
        <v>66.806773627084965</v>
      </c>
      <c r="O233" s="368">
        <v>64.206900853149605</v>
      </c>
      <c r="P233" s="369">
        <v>61.787140358916318</v>
      </c>
      <c r="Q233" s="370">
        <v>7.7731962828180805</v>
      </c>
      <c r="R233" s="371">
        <v>7.1876101684962466</v>
      </c>
      <c r="S233" s="372">
        <v>6.6651648727298634</v>
      </c>
      <c r="T233" s="373">
        <v>2.1996354472630175</v>
      </c>
      <c r="U233" s="374">
        <v>1.897769005166912</v>
      </c>
      <c r="V233" s="375">
        <v>1.6392953803152794</v>
      </c>
      <c r="W233" s="367">
        <v>11.183241954377968</v>
      </c>
      <c r="X233" s="368">
        <v>10.775464414924135</v>
      </c>
      <c r="Y233" s="369">
        <v>10.39781575585582</v>
      </c>
      <c r="Z233" s="371">
        <v>0.35286302985899642</v>
      </c>
      <c r="AA233" s="371">
        <v>0.4490562613824135</v>
      </c>
      <c r="AB233" s="371">
        <v>0.46723949608803422</v>
      </c>
    </row>
    <row r="234" spans="1:28" s="364" customFormat="1" x14ac:dyDescent="0.25">
      <c r="A234" s="366"/>
      <c r="B234" s="354" t="s">
        <v>227</v>
      </c>
      <c r="C234" s="355" t="s">
        <v>228</v>
      </c>
      <c r="D234" s="397" t="s">
        <v>1103</v>
      </c>
      <c r="E234" s="356">
        <v>9037.4027020619305</v>
      </c>
      <c r="F234" s="356">
        <v>1689.1</v>
      </c>
      <c r="G234" s="544">
        <v>0</v>
      </c>
      <c r="H234" s="357" t="s">
        <v>1117</v>
      </c>
      <c r="I234" s="356">
        <v>2150</v>
      </c>
      <c r="J234" s="358">
        <v>27.28672073885501</v>
      </c>
      <c r="K234" s="367">
        <v>44.363293657691848</v>
      </c>
      <c r="L234" s="368">
        <v>24.300106337204056</v>
      </c>
      <c r="M234" s="369">
        <v>-14.137251937608191</v>
      </c>
      <c r="N234" s="367">
        <v>38.074269530867852</v>
      </c>
      <c r="O234" s="368">
        <v>69.50998388899832</v>
      </c>
      <c r="P234" s="369">
        <v>-119.47866582943347</v>
      </c>
      <c r="Q234" s="370">
        <v>5.8570881506779884</v>
      </c>
      <c r="R234" s="371">
        <v>5.0457297439938475</v>
      </c>
      <c r="S234" s="372">
        <v>4.3861478603364841</v>
      </c>
      <c r="T234" s="373" t="s">
        <v>789</v>
      </c>
      <c r="U234" s="374" t="s">
        <v>789</v>
      </c>
      <c r="V234" s="375" t="s">
        <v>789</v>
      </c>
      <c r="W234" s="367">
        <v>18.754651181700929</v>
      </c>
      <c r="X234" s="368">
        <v>17.752908630308845</v>
      </c>
      <c r="Y234" s="369">
        <v>17.247386667725518</v>
      </c>
      <c r="Z234" s="371">
        <v>0.67799861940860007</v>
      </c>
      <c r="AA234" s="371">
        <v>0.86434642099388093</v>
      </c>
      <c r="AB234" s="371">
        <v>0.94115058097419424</v>
      </c>
    </row>
    <row r="235" spans="1:28" s="353" customFormat="1" ht="13.7" customHeight="1" x14ac:dyDescent="0.25">
      <c r="A235" s="366"/>
      <c r="B235" s="343" t="s">
        <v>194</v>
      </c>
      <c r="C235" s="344" t="s">
        <v>195</v>
      </c>
      <c r="D235" s="396" t="s">
        <v>1103</v>
      </c>
      <c r="E235" s="345">
        <v>19100.364113712232</v>
      </c>
      <c r="F235" s="345">
        <v>1774</v>
      </c>
      <c r="G235" s="543">
        <v>0</v>
      </c>
      <c r="H235" s="346" t="s">
        <v>1116</v>
      </c>
      <c r="I235" s="345">
        <v>2500</v>
      </c>
      <c r="J235" s="347">
        <v>40.924464487034953</v>
      </c>
      <c r="K235" s="348">
        <v>25.635200521153759</v>
      </c>
      <c r="L235" s="349">
        <v>31.820720047931331</v>
      </c>
      <c r="M235" s="347">
        <v>35.999747144229389</v>
      </c>
      <c r="N235" s="348">
        <v>69.201721224537465</v>
      </c>
      <c r="O235" s="349">
        <v>55.749838386052737</v>
      </c>
      <c r="P235" s="347">
        <v>49.278123896055334</v>
      </c>
      <c r="Q235" s="350">
        <v>10.587738411343347</v>
      </c>
      <c r="R235" s="351">
        <v>9.4232579049518694</v>
      </c>
      <c r="S235" s="352">
        <v>8.2273063570612948</v>
      </c>
      <c r="T235" s="373">
        <v>2.5310490811615054</v>
      </c>
      <c r="U235" s="374">
        <v>2.159987168554816</v>
      </c>
      <c r="V235" s="375">
        <v>1.8444636858614127</v>
      </c>
      <c r="W235" s="348">
        <v>14.255650533226383</v>
      </c>
      <c r="X235" s="349">
        <v>15.609073786397595</v>
      </c>
      <c r="Y235" s="347">
        <v>15.472901095815944</v>
      </c>
      <c r="Z235" s="351">
        <v>0.15217733043155718</v>
      </c>
      <c r="AA235" s="351">
        <v>0.18785659908399033</v>
      </c>
      <c r="AB235" s="351">
        <v>0.25112180421140856</v>
      </c>
    </row>
    <row r="236" spans="1:28" s="353" customFormat="1" ht="13.7" customHeight="1" x14ac:dyDescent="0.25">
      <c r="A236" s="366"/>
      <c r="B236" s="343" t="s">
        <v>280</v>
      </c>
      <c r="C236" s="344" t="s">
        <v>700</v>
      </c>
      <c r="D236" s="396" t="s">
        <v>1103</v>
      </c>
      <c r="E236" s="345">
        <v>49889.170402832075</v>
      </c>
      <c r="F236" s="345">
        <v>734.85</v>
      </c>
      <c r="G236" s="543">
        <v>0</v>
      </c>
      <c r="H236" s="346" t="s">
        <v>1116</v>
      </c>
      <c r="I236" s="345">
        <v>1040</v>
      </c>
      <c r="J236" s="347">
        <v>41.525481390760021</v>
      </c>
      <c r="K236" s="348">
        <v>68.243278976466158</v>
      </c>
      <c r="L236" s="349">
        <v>68.882970263358771</v>
      </c>
      <c r="M236" s="347">
        <v>74.927255176823479</v>
      </c>
      <c r="N236" s="348">
        <v>10.768093371559925</v>
      </c>
      <c r="O236" s="349">
        <v>10.668093974322883</v>
      </c>
      <c r="P236" s="347">
        <v>9.8075126102751469</v>
      </c>
      <c r="Q236" s="350">
        <v>3.6448348858892934</v>
      </c>
      <c r="R236" s="351">
        <v>2.8379333759344973</v>
      </c>
      <c r="S236" s="352">
        <v>2.3196013903730308</v>
      </c>
      <c r="T236" s="376">
        <v>0.59828418563580288</v>
      </c>
      <c r="U236" s="377">
        <v>0.54254766632451468</v>
      </c>
      <c r="V236" s="378">
        <v>0.49174728459399342</v>
      </c>
      <c r="W236" s="348">
        <v>29.635396388216023</v>
      </c>
      <c r="X236" s="349">
        <v>23.928559497232531</v>
      </c>
      <c r="Y236" s="347">
        <v>21.514155163062153</v>
      </c>
      <c r="Z236" s="351">
        <v>0.81649316186976928</v>
      </c>
      <c r="AA236" s="351">
        <v>1.4858712167428163</v>
      </c>
      <c r="AB236" s="351">
        <v>1.4997993117149628</v>
      </c>
    </row>
    <row r="237" spans="1:28" s="353" customFormat="1" ht="13.7" customHeight="1" x14ac:dyDescent="0.25">
      <c r="A237" s="366"/>
      <c r="B237" s="343" t="s">
        <v>450</v>
      </c>
      <c r="C237" s="344" t="s">
        <v>701</v>
      </c>
      <c r="D237" s="396" t="s">
        <v>1103</v>
      </c>
      <c r="E237" s="345">
        <v>1437.6709697579561</v>
      </c>
      <c r="F237" s="345">
        <v>72.5</v>
      </c>
      <c r="G237" s="543">
        <v>0</v>
      </c>
      <c r="H237" s="346" t="s">
        <v>1117</v>
      </c>
      <c r="I237" s="345">
        <v>89</v>
      </c>
      <c r="J237" s="347">
        <v>22.758620689655174</v>
      </c>
      <c r="K237" s="348">
        <v>0.21573795684184541</v>
      </c>
      <c r="L237" s="349">
        <v>0.4731745653139583</v>
      </c>
      <c r="M237" s="347">
        <v>1.0403091176914605</v>
      </c>
      <c r="N237" s="348">
        <v>336.05583857989706</v>
      </c>
      <c r="O237" s="349">
        <v>153.22040810011666</v>
      </c>
      <c r="P237" s="347">
        <v>69.690824358902105</v>
      </c>
      <c r="Q237" s="350">
        <v>3.5097167721979523</v>
      </c>
      <c r="R237" s="351">
        <v>3.4734406787400194</v>
      </c>
      <c r="S237" s="352">
        <v>3.3964447389328822</v>
      </c>
      <c r="T237" s="376" t="s">
        <v>789</v>
      </c>
      <c r="U237" s="377" t="s">
        <v>789</v>
      </c>
      <c r="V237" s="378" t="s">
        <v>789</v>
      </c>
      <c r="W237" s="348">
        <v>1.0389596314504037</v>
      </c>
      <c r="X237" s="349">
        <v>2.2415494619186491</v>
      </c>
      <c r="Y237" s="347">
        <v>4.7576552630772193</v>
      </c>
      <c r="Z237" s="351">
        <v>0</v>
      </c>
      <c r="AA237" s="351">
        <v>0</v>
      </c>
      <c r="AB237" s="351">
        <v>0</v>
      </c>
    </row>
    <row r="238" spans="1:28" s="364" customFormat="1" ht="13.7" customHeight="1" x14ac:dyDescent="0.25">
      <c r="A238" s="366"/>
      <c r="B238" s="354" t="s">
        <v>282</v>
      </c>
      <c r="C238" s="355" t="s">
        <v>283</v>
      </c>
      <c r="D238" s="397" t="s">
        <v>1103</v>
      </c>
      <c r="E238" s="356">
        <v>2941.2280457403526</v>
      </c>
      <c r="F238" s="356">
        <v>465.7</v>
      </c>
      <c r="G238" s="544">
        <v>0</v>
      </c>
      <c r="H238" s="357" t="s">
        <v>1118</v>
      </c>
      <c r="I238" s="356">
        <v>460</v>
      </c>
      <c r="J238" s="358">
        <v>-1.2239639252737744</v>
      </c>
      <c r="K238" s="367">
        <v>11.433650676381706</v>
      </c>
      <c r="L238" s="368">
        <v>14.734656277802049</v>
      </c>
      <c r="M238" s="369">
        <v>17.950635379759046</v>
      </c>
      <c r="N238" s="367">
        <v>40.730647907757792</v>
      </c>
      <c r="O238" s="368">
        <v>31.605759321415803</v>
      </c>
      <c r="P238" s="369">
        <v>25.943371370860699</v>
      </c>
      <c r="Q238" s="370">
        <v>3.897321089919187</v>
      </c>
      <c r="R238" s="371">
        <v>3.5725709568374526</v>
      </c>
      <c r="S238" s="372">
        <v>3.2426863246996742</v>
      </c>
      <c r="T238" s="373" t="s">
        <v>789</v>
      </c>
      <c r="U238" s="374" t="s">
        <v>789</v>
      </c>
      <c r="V238" s="375" t="s">
        <v>789</v>
      </c>
      <c r="W238" s="367">
        <v>9.1525350891146786</v>
      </c>
      <c r="X238" s="368">
        <v>10.756409186372434</v>
      </c>
      <c r="Y238" s="369">
        <v>11.833507279328648</v>
      </c>
      <c r="Z238" s="371">
        <v>0</v>
      </c>
      <c r="AA238" s="371">
        <v>0.12275768387783666</v>
      </c>
      <c r="AB238" s="371">
        <v>0.31639803044453618</v>
      </c>
    </row>
    <row r="239" spans="1:28" s="353" customFormat="1" ht="13.7" customHeight="1" x14ac:dyDescent="0.25">
      <c r="A239" s="366"/>
      <c r="B239" s="343" t="s">
        <v>285</v>
      </c>
      <c r="C239" s="344" t="s">
        <v>284</v>
      </c>
      <c r="D239" s="396" t="s">
        <v>1103</v>
      </c>
      <c r="E239" s="345">
        <v>7830.1174663532429</v>
      </c>
      <c r="F239" s="345">
        <v>503.4</v>
      </c>
      <c r="G239" s="543">
        <v>0</v>
      </c>
      <c r="H239" s="346" t="s">
        <v>1117</v>
      </c>
      <c r="I239" s="345">
        <v>735</v>
      </c>
      <c r="J239" s="347">
        <v>46.007151370679388</v>
      </c>
      <c r="K239" s="348">
        <v>10.342590918690542</v>
      </c>
      <c r="L239" s="349">
        <v>10.644095470283931</v>
      </c>
      <c r="M239" s="347">
        <v>11.385246060559979</v>
      </c>
      <c r="N239" s="348">
        <v>48.672523544393904</v>
      </c>
      <c r="O239" s="349">
        <v>47.293826084648202</v>
      </c>
      <c r="P239" s="347">
        <v>44.215118173321272</v>
      </c>
      <c r="Q239" s="350">
        <v>6.0591183818679681</v>
      </c>
      <c r="R239" s="351">
        <v>5.479327044232849</v>
      </c>
      <c r="S239" s="352">
        <v>4.9881055793280087</v>
      </c>
      <c r="T239" s="376">
        <v>1.5173282892953224</v>
      </c>
      <c r="U239" s="377">
        <v>1.3446652510351611</v>
      </c>
      <c r="V239" s="378">
        <v>1.193193940238408</v>
      </c>
      <c r="W239" s="348">
        <v>11.82321241470428</v>
      </c>
      <c r="X239" s="349">
        <v>11.042012431388445</v>
      </c>
      <c r="Y239" s="347">
        <v>10.765293606126342</v>
      </c>
      <c r="Z239" s="351">
        <v>0</v>
      </c>
      <c r="AA239" s="351">
        <v>0.30818208935311509</v>
      </c>
      <c r="AB239" s="351">
        <v>0.31716613439463442</v>
      </c>
    </row>
    <row r="240" spans="1:28" s="329" customFormat="1" ht="13.7" customHeight="1" x14ac:dyDescent="0.25">
      <c r="A240" s="320"/>
      <c r="B240" s="330" t="s">
        <v>339</v>
      </c>
      <c r="C240" s="331" t="s">
        <v>339</v>
      </c>
      <c r="D240" s="332" t="s">
        <v>789</v>
      </c>
      <c r="E240" s="332">
        <f>SUM(E241:E260)</f>
        <v>284776.15083969041</v>
      </c>
      <c r="F240" s="333"/>
      <c r="G240" s="542"/>
      <c r="H240" s="334"/>
      <c r="I240" s="333"/>
      <c r="J240" s="336">
        <v>33.940589304570295</v>
      </c>
      <c r="K240" s="336">
        <v>92.082900439975859</v>
      </c>
      <c r="L240" s="337">
        <v>107.25330310078941</v>
      </c>
      <c r="M240" s="338">
        <v>115.89319113575598</v>
      </c>
      <c r="N240" s="336">
        <v>20.664091463398815</v>
      </c>
      <c r="O240" s="337">
        <v>17.721263328443523</v>
      </c>
      <c r="P240" s="338">
        <v>16.249061505508859</v>
      </c>
      <c r="Q240" s="339">
        <v>6.3321040609808277</v>
      </c>
      <c r="R240" s="340">
        <v>5.8168866574155738</v>
      </c>
      <c r="S240" s="341">
        <v>5.3020305177366058</v>
      </c>
      <c r="T240" s="336">
        <v>13.407994296815657</v>
      </c>
      <c r="U240" s="337">
        <v>11.690345074124037</v>
      </c>
      <c r="V240" s="338">
        <v>22786.367433931791</v>
      </c>
      <c r="W240" s="336">
        <v>32.552065458045455</v>
      </c>
      <c r="X240" s="337">
        <v>35.087186264527048</v>
      </c>
      <c r="Y240" s="338">
        <v>34.432705335051153</v>
      </c>
      <c r="Z240" s="340">
        <v>3.8212663532825695</v>
      </c>
      <c r="AA240" s="340">
        <v>4.2855277632658506</v>
      </c>
      <c r="AB240" s="340">
        <v>4.5590531852751468</v>
      </c>
    </row>
    <row r="241" spans="1:28" s="353" customFormat="1" ht="13.7" customHeight="1" x14ac:dyDescent="0.25">
      <c r="A241" s="342">
        <f t="shared" ref="A241:A260" si="19">RANK(E241,$E$241:$E$260,0)</f>
        <v>20</v>
      </c>
      <c r="B241" s="343" t="s">
        <v>513</v>
      </c>
      <c r="C241" s="344" t="s">
        <v>702</v>
      </c>
      <c r="D241" s="396">
        <v>0</v>
      </c>
      <c r="E241" s="345">
        <v>1112.5153212558364</v>
      </c>
      <c r="F241" s="345">
        <v>370.85</v>
      </c>
      <c r="G241" s="543">
        <v>0</v>
      </c>
      <c r="H241" s="346" t="s">
        <v>1116</v>
      </c>
      <c r="I241" s="345">
        <v>520</v>
      </c>
      <c r="J241" s="347">
        <v>40.218417149791023</v>
      </c>
      <c r="K241" s="348">
        <v>15.993390099181701</v>
      </c>
      <c r="L241" s="349">
        <v>22.4028629365523</v>
      </c>
      <c r="M241" s="347">
        <v>25.1762917530015</v>
      </c>
      <c r="N241" s="348">
        <v>23.187704276592022</v>
      </c>
      <c r="O241" s="349">
        <v>16.553687850088334</v>
      </c>
      <c r="P241" s="347">
        <v>14.730127996542125</v>
      </c>
      <c r="Q241" s="350">
        <v>2.7837097242685251</v>
      </c>
      <c r="R241" s="351">
        <v>2.5292521581857845</v>
      </c>
      <c r="S241" s="352">
        <v>2.2920178437292282</v>
      </c>
      <c r="T241" s="348">
        <v>10.527788425601825</v>
      </c>
      <c r="U241" s="349">
        <v>9.227499754329008</v>
      </c>
      <c r="V241" s="347">
        <v>8.0603571166275287</v>
      </c>
      <c r="W241" s="348">
        <v>12.4486582688138</v>
      </c>
      <c r="X241" s="349">
        <v>16.0108581492286</v>
      </c>
      <c r="Y241" s="347">
        <v>16.325712530666099</v>
      </c>
      <c r="Z241" s="351">
        <v>1.7527302143723877</v>
      </c>
      <c r="AA241" s="351">
        <v>2.4268572199002287</v>
      </c>
      <c r="AB241" s="351">
        <v>2.6965080221113658</v>
      </c>
    </row>
    <row r="242" spans="1:28" s="353" customFormat="1" ht="13.7" customHeight="1" x14ac:dyDescent="0.25">
      <c r="A242" s="342">
        <f>RANK(E242,$E$241:$E$260,0)</f>
        <v>9</v>
      </c>
      <c r="B242" s="343" t="s">
        <v>295</v>
      </c>
      <c r="C242" s="344" t="s">
        <v>703</v>
      </c>
      <c r="D242" s="396">
        <v>0</v>
      </c>
      <c r="E242" s="345">
        <v>4373.6702726968288</v>
      </c>
      <c r="F242" s="345">
        <v>1213.4000000000001</v>
      </c>
      <c r="G242" s="543">
        <v>0</v>
      </c>
      <c r="H242" s="346" t="s">
        <v>1118</v>
      </c>
      <c r="I242" s="345">
        <v>1720</v>
      </c>
      <c r="J242" s="347">
        <v>41.75045327179825</v>
      </c>
      <c r="K242" s="348">
        <v>42.058122526042503</v>
      </c>
      <c r="L242" s="349">
        <v>52.470107488137003</v>
      </c>
      <c r="M242" s="347">
        <v>67.503169310142397</v>
      </c>
      <c r="N242" s="348">
        <v>28.850550788344382</v>
      </c>
      <c r="O242" s="349">
        <v>23.125548204267321</v>
      </c>
      <c r="P242" s="347">
        <v>17.975452299506859</v>
      </c>
      <c r="Q242" s="350">
        <v>4.428219074730209</v>
      </c>
      <c r="R242" s="351">
        <v>5.1638966699168378</v>
      </c>
      <c r="S242" s="352">
        <v>4.6316714471302891</v>
      </c>
      <c r="T242" s="348">
        <v>14.060852315028123</v>
      </c>
      <c r="U242" s="349">
        <v>9.1320312538931319</v>
      </c>
      <c r="V242" s="347">
        <v>7.2665940088688918</v>
      </c>
      <c r="W242" s="348">
        <v>18.089967140281601</v>
      </c>
      <c r="X242" s="349">
        <v>23.3736961638275</v>
      </c>
      <c r="Y242" s="347">
        <v>27.166633748394901</v>
      </c>
      <c r="Z242" s="351">
        <v>2.0055193991726799</v>
      </c>
      <c r="AA242" s="351">
        <v>2.5945330882546727</v>
      </c>
      <c r="AB242" s="351">
        <v>3.3378854117426568</v>
      </c>
    </row>
    <row r="243" spans="1:28" s="364" customFormat="1" ht="13.7" customHeight="1" x14ac:dyDescent="0.25">
      <c r="A243" s="342">
        <f>RANK(E243,$E$241:$E$260,0)</f>
        <v>18</v>
      </c>
      <c r="B243" s="354" t="s">
        <v>427</v>
      </c>
      <c r="C243" s="355" t="s">
        <v>704</v>
      </c>
      <c r="D243" s="397">
        <v>0</v>
      </c>
      <c r="E243" s="356">
        <v>1431.8244403864112</v>
      </c>
      <c r="F243" s="356">
        <v>1446.9</v>
      </c>
      <c r="G243" s="544">
        <v>0</v>
      </c>
      <c r="H243" s="357" t="s">
        <v>1117</v>
      </c>
      <c r="I243" s="356">
        <v>2550</v>
      </c>
      <c r="J243" s="358">
        <v>76.238855484138497</v>
      </c>
      <c r="K243" s="359">
        <v>146.42960541069999</v>
      </c>
      <c r="L243" s="360">
        <v>173.99603124722</v>
      </c>
      <c r="M243" s="358">
        <v>208.83152158366801</v>
      </c>
      <c r="N243" s="359">
        <v>9.8811985181670874</v>
      </c>
      <c r="O243" s="360">
        <v>8.3157069137065029</v>
      </c>
      <c r="P243" s="358">
        <v>6.928551729295819</v>
      </c>
      <c r="Q243" s="361">
        <v>2.6252450798648179</v>
      </c>
      <c r="R243" s="362">
        <v>2.266905725632455</v>
      </c>
      <c r="S243" s="363">
        <v>1.9478708884563236</v>
      </c>
      <c r="T243" s="359">
        <v>11.509595007305562</v>
      </c>
      <c r="U243" s="360">
        <v>9.1427247957571041</v>
      </c>
      <c r="V243" s="358">
        <v>7.4106575215813866</v>
      </c>
      <c r="W243" s="359">
        <v>28.458976904113001</v>
      </c>
      <c r="X243" s="360">
        <v>29.257303567089899</v>
      </c>
      <c r="Y243" s="358">
        <v>30.241727554162502</v>
      </c>
      <c r="Z243" s="362">
        <v>5.0601149150148652</v>
      </c>
      <c r="AA243" s="362">
        <v>6.0127179227044092</v>
      </c>
      <c r="AB243" s="362">
        <v>7.216515363317022</v>
      </c>
    </row>
    <row r="244" spans="1:28" s="364" customFormat="1" ht="13.7" customHeight="1" x14ac:dyDescent="0.25">
      <c r="A244" s="342">
        <f t="shared" si="19"/>
        <v>17</v>
      </c>
      <c r="B244" s="354" t="s">
        <v>315</v>
      </c>
      <c r="C244" s="355" t="s">
        <v>705</v>
      </c>
      <c r="D244" s="397">
        <v>0</v>
      </c>
      <c r="E244" s="356">
        <v>1616.9120174941231</v>
      </c>
      <c r="F244" s="356">
        <v>217.78</v>
      </c>
      <c r="G244" s="544">
        <v>0</v>
      </c>
      <c r="H244" s="357" t="s">
        <v>1116</v>
      </c>
      <c r="I244" s="356">
        <v>400</v>
      </c>
      <c r="J244" s="358">
        <v>83.671595187804201</v>
      </c>
      <c r="K244" s="359">
        <v>9.6005217593005803</v>
      </c>
      <c r="L244" s="360">
        <v>14.1021454911657</v>
      </c>
      <c r="M244" s="358">
        <v>16.584798067113098</v>
      </c>
      <c r="N244" s="359">
        <v>22.684183782930749</v>
      </c>
      <c r="O244" s="360">
        <v>15.44304021940693</v>
      </c>
      <c r="P244" s="358">
        <v>13.131302480664377</v>
      </c>
      <c r="Q244" s="361">
        <v>3.4866290620507532</v>
      </c>
      <c r="R244" s="362">
        <v>3.1033538300789498</v>
      </c>
      <c r="S244" s="363">
        <v>2.7096313075602336</v>
      </c>
      <c r="T244" s="359">
        <v>10.812818986365572</v>
      </c>
      <c r="U244" s="360">
        <v>8.6500616340085745</v>
      </c>
      <c r="V244" s="358">
        <v>7.1977067633188376</v>
      </c>
      <c r="W244" s="359">
        <v>15.9044520229026</v>
      </c>
      <c r="X244" s="360">
        <v>21.2642439735666</v>
      </c>
      <c r="Y244" s="358">
        <v>22.032535262491301</v>
      </c>
      <c r="Z244" s="362">
        <v>2.4819415987662317</v>
      </c>
      <c r="AA244" s="362">
        <v>2.9332037076328219</v>
      </c>
      <c r="AB244" s="362">
        <v>2.9332037076328219</v>
      </c>
    </row>
    <row r="245" spans="1:28" s="353" customFormat="1" ht="13.7" customHeight="1" x14ac:dyDescent="0.25">
      <c r="A245" s="342">
        <f>RANK(E245,$E$241:$E$260,0)</f>
        <v>3</v>
      </c>
      <c r="B245" s="343" t="s">
        <v>73</v>
      </c>
      <c r="C245" s="344" t="s">
        <v>706</v>
      </c>
      <c r="D245" s="396">
        <v>0</v>
      </c>
      <c r="E245" s="345">
        <v>40719.868268510705</v>
      </c>
      <c r="F245" s="345">
        <v>1402.2</v>
      </c>
      <c r="G245" s="543">
        <v>0</v>
      </c>
      <c r="H245" s="346" t="s">
        <v>1118</v>
      </c>
      <c r="I245" s="345">
        <v>1640</v>
      </c>
      <c r="J245" s="347">
        <v>16.959064327485372</v>
      </c>
      <c r="K245" s="348">
        <v>67.402758547921707</v>
      </c>
      <c r="L245" s="349">
        <v>77.6265710327813</v>
      </c>
      <c r="M245" s="347">
        <v>82.805022407171094</v>
      </c>
      <c r="N245" s="348">
        <v>20.803302864868211</v>
      </c>
      <c r="O245" s="349">
        <v>18.063402535297588</v>
      </c>
      <c r="P245" s="347">
        <v>16.933755456342542</v>
      </c>
      <c r="Q245" s="350">
        <v>4.9382087646673591</v>
      </c>
      <c r="R245" s="351">
        <v>4.8065249391927383</v>
      </c>
      <c r="S245" s="352">
        <v>4.4876261889161801</v>
      </c>
      <c r="T245" s="348">
        <v>14.005436875208623</v>
      </c>
      <c r="U245" s="349">
        <v>12.224261779842154</v>
      </c>
      <c r="V245" s="347">
        <v>11.474509276591206</v>
      </c>
      <c r="W245" s="348">
        <v>24.434566819073201</v>
      </c>
      <c r="X245" s="349">
        <v>27.526140691203398</v>
      </c>
      <c r="Y245" s="347">
        <v>27.410367335075399</v>
      </c>
      <c r="Z245" s="351">
        <v>3.4573680103369626</v>
      </c>
      <c r="AA245" s="351">
        <v>4.1520416684200541</v>
      </c>
      <c r="AB245" s="351">
        <v>4.4290234492496294</v>
      </c>
    </row>
    <row r="246" spans="1:28" s="353" customFormat="1" ht="13.7" customHeight="1" x14ac:dyDescent="0.25">
      <c r="A246" s="342">
        <f t="shared" si="19"/>
        <v>11</v>
      </c>
      <c r="B246" s="343" t="s">
        <v>436</v>
      </c>
      <c r="C246" s="344" t="s">
        <v>707</v>
      </c>
      <c r="D246" s="396">
        <v>0</v>
      </c>
      <c r="E246" s="345">
        <v>2903.6564641254763</v>
      </c>
      <c r="F246" s="345">
        <v>443.95</v>
      </c>
      <c r="G246" s="543">
        <v>0</v>
      </c>
      <c r="H246" s="346" t="s">
        <v>1117</v>
      </c>
      <c r="I246" s="345">
        <v>700</v>
      </c>
      <c r="J246" s="347">
        <v>57.675413897961491</v>
      </c>
      <c r="K246" s="348">
        <v>22.4307914844496</v>
      </c>
      <c r="L246" s="349">
        <v>24.011219138249</v>
      </c>
      <c r="M246" s="347">
        <v>26.795806590825201</v>
      </c>
      <c r="N246" s="348">
        <v>19.791989966460761</v>
      </c>
      <c r="O246" s="349">
        <v>18.489273595142187</v>
      </c>
      <c r="P246" s="347">
        <v>16.567890893495516</v>
      </c>
      <c r="Q246" s="350">
        <v>3.8802570511559566</v>
      </c>
      <c r="R246" s="351">
        <v>3.4734965844835313</v>
      </c>
      <c r="S246" s="352" t="s">
        <v>50</v>
      </c>
      <c r="T246" s="348">
        <v>11.267163205467119</v>
      </c>
      <c r="U246" s="349">
        <v>9.7767522477972832</v>
      </c>
      <c r="V246" s="347">
        <v>2233733.7044174196</v>
      </c>
      <c r="W246" s="348">
        <v>22.148612330059699</v>
      </c>
      <c r="X246" s="349">
        <v>22.124887272333002</v>
      </c>
      <c r="Y246" s="347">
        <v>0</v>
      </c>
      <c r="Z246" s="351">
        <v>2.7042706541557608</v>
      </c>
      <c r="AA246" s="351">
        <v>3.0178856392414914</v>
      </c>
      <c r="AB246" s="351" t="s">
        <v>50</v>
      </c>
    </row>
    <row r="247" spans="1:28" s="364" customFormat="1" ht="13.7" customHeight="1" x14ac:dyDescent="0.25">
      <c r="A247" s="342">
        <f t="shared" si="19"/>
        <v>2</v>
      </c>
      <c r="B247" s="354" t="s">
        <v>74</v>
      </c>
      <c r="C247" s="355" t="s">
        <v>708</v>
      </c>
      <c r="D247" s="397">
        <v>0</v>
      </c>
      <c r="E247" s="356">
        <v>56500.045713836735</v>
      </c>
      <c r="F247" s="356">
        <v>1300.8</v>
      </c>
      <c r="G247" s="544">
        <v>0</v>
      </c>
      <c r="H247" s="357" t="s">
        <v>1117</v>
      </c>
      <c r="I247" s="356">
        <v>1780</v>
      </c>
      <c r="J247" s="358">
        <v>36.838868388683885</v>
      </c>
      <c r="K247" s="359">
        <v>71.927052577460003</v>
      </c>
      <c r="L247" s="360">
        <v>76.462050213816099</v>
      </c>
      <c r="M247" s="358">
        <v>82.310136319055502</v>
      </c>
      <c r="N247" s="359">
        <v>18.084989630280436</v>
      </c>
      <c r="O247" s="360">
        <v>17.012360986430306</v>
      </c>
      <c r="P247" s="358">
        <v>15.803642882545605</v>
      </c>
      <c r="Q247" s="361">
        <v>6.1305555658895603</v>
      </c>
      <c r="R247" s="362">
        <v>5.423469956832057</v>
      </c>
      <c r="S247" s="363">
        <v>4.9172243053237779</v>
      </c>
      <c r="T247" s="359">
        <v>11.620431211663275</v>
      </c>
      <c r="U247" s="360">
        <v>10.348546153290641</v>
      </c>
      <c r="V247" s="358">
        <v>9.5092026581207385</v>
      </c>
      <c r="W247" s="359">
        <v>32.309321096022003</v>
      </c>
      <c r="X247" s="360">
        <v>33.4806059681083</v>
      </c>
      <c r="Y247" s="358">
        <v>32.637760333042998</v>
      </c>
      <c r="Z247" s="362">
        <v>3.6998252226673896</v>
      </c>
      <c r="AA247" s="362">
        <v>4.1146552236832186</v>
      </c>
      <c r="AB247" s="362">
        <v>4.4293585042542212</v>
      </c>
    </row>
    <row r="248" spans="1:28" s="364" customFormat="1" ht="13.7" customHeight="1" x14ac:dyDescent="0.25">
      <c r="A248" s="342">
        <f>RANK(E248,$E$241:$E$260,0)</f>
        <v>13</v>
      </c>
      <c r="B248" s="354" t="s">
        <v>493</v>
      </c>
      <c r="C248" s="355" t="s">
        <v>709</v>
      </c>
      <c r="D248" s="397">
        <v>0</v>
      </c>
      <c r="E248" s="356">
        <v>2414.5523907347183</v>
      </c>
      <c r="F248" s="356">
        <v>1342.9</v>
      </c>
      <c r="G248" s="544">
        <v>0</v>
      </c>
      <c r="H248" s="357" t="s">
        <v>1116</v>
      </c>
      <c r="I248" s="356">
        <v>2100</v>
      </c>
      <c r="J248" s="358">
        <v>56.377987936555193</v>
      </c>
      <c r="K248" s="359">
        <v>41.405789100329002</v>
      </c>
      <c r="L248" s="360">
        <v>54.317732233057399</v>
      </c>
      <c r="M248" s="358">
        <v>69.886125606705804</v>
      </c>
      <c r="N248" s="359">
        <v>32.432662900012929</v>
      </c>
      <c r="O248" s="360">
        <v>24.723049818024627</v>
      </c>
      <c r="P248" s="358">
        <v>19.215545122036989</v>
      </c>
      <c r="Q248" s="361">
        <v>9.1871069071875162</v>
      </c>
      <c r="R248" s="362">
        <v>6.6980905924578407</v>
      </c>
      <c r="S248" s="363">
        <v>4.9667851871079902</v>
      </c>
      <c r="T248" s="359">
        <v>21.581875814158689</v>
      </c>
      <c r="U248" s="360">
        <v>16.256727557310342</v>
      </c>
      <c r="V248" s="358">
        <v>12.70105501923612</v>
      </c>
      <c r="W248" s="359">
        <v>33.000882915981499</v>
      </c>
      <c r="X248" s="360">
        <v>31.337555794131202</v>
      </c>
      <c r="Y248" s="358">
        <v>29.6840778773267</v>
      </c>
      <c r="Z248" s="362" t="s">
        <v>50</v>
      </c>
      <c r="AA248" s="362" t="s">
        <v>50</v>
      </c>
      <c r="AB248" s="362" t="s">
        <v>50</v>
      </c>
    </row>
    <row r="249" spans="1:28" s="353" customFormat="1" ht="13.7" customHeight="1" x14ac:dyDescent="0.25">
      <c r="A249" s="342">
        <f t="shared" si="19"/>
        <v>16</v>
      </c>
      <c r="B249" s="343" t="s">
        <v>208</v>
      </c>
      <c r="C249" s="344" t="s">
        <v>710</v>
      </c>
      <c r="D249" s="396">
        <v>0</v>
      </c>
      <c r="E249" s="345">
        <v>2035.4210028572961</v>
      </c>
      <c r="F249" s="345">
        <v>696.8</v>
      </c>
      <c r="G249" s="543">
        <v>0</v>
      </c>
      <c r="H249" s="346" t="s">
        <v>1118</v>
      </c>
      <c r="I249" s="345">
        <v>1030</v>
      </c>
      <c r="J249" s="347">
        <v>47.818599311136637</v>
      </c>
      <c r="K249" s="348">
        <v>27.7977237831259</v>
      </c>
      <c r="L249" s="349">
        <v>31.383238676235599</v>
      </c>
      <c r="M249" s="347">
        <v>36.2364287073068</v>
      </c>
      <c r="N249" s="348">
        <v>25.066800628581671</v>
      </c>
      <c r="O249" s="349">
        <v>22.202934731769396</v>
      </c>
      <c r="P249" s="347">
        <v>19.229268028267242</v>
      </c>
      <c r="Q249" s="350">
        <v>5.3454465367935349</v>
      </c>
      <c r="R249" s="351">
        <v>4.6389671227031064</v>
      </c>
      <c r="S249" s="352">
        <v>3.9837413652202622</v>
      </c>
      <c r="T249" s="348">
        <v>12.753787150173887</v>
      </c>
      <c r="U249" s="349">
        <v>11.011602902503938</v>
      </c>
      <c r="V249" s="347">
        <v>9.4367561064069889</v>
      </c>
      <c r="W249" s="348">
        <v>23.484015647001002</v>
      </c>
      <c r="X249" s="349">
        <v>22.371872341070802</v>
      </c>
      <c r="Y249" s="347">
        <v>22.291329350779701</v>
      </c>
      <c r="Z249" s="351">
        <v>1.8867765246167338</v>
      </c>
      <c r="AA249" s="351">
        <v>1.566380511002569</v>
      </c>
      <c r="AB249" s="351">
        <v>1.566380511002569</v>
      </c>
    </row>
    <row r="250" spans="1:28" s="364" customFormat="1" ht="13.7" customHeight="1" x14ac:dyDescent="0.25">
      <c r="A250" s="342">
        <f t="shared" si="19"/>
        <v>8</v>
      </c>
      <c r="B250" s="354" t="s">
        <v>296</v>
      </c>
      <c r="C250" s="355" t="s">
        <v>711</v>
      </c>
      <c r="D250" s="397">
        <v>0</v>
      </c>
      <c r="E250" s="356">
        <v>4526.2340878548812</v>
      </c>
      <c r="F250" s="356">
        <v>2209.9</v>
      </c>
      <c r="G250" s="544">
        <v>0</v>
      </c>
      <c r="H250" s="357" t="s">
        <v>1116</v>
      </c>
      <c r="I250" s="356">
        <v>3320</v>
      </c>
      <c r="J250" s="358">
        <v>50.233042219104938</v>
      </c>
      <c r="K250" s="359">
        <v>97.755393034894595</v>
      </c>
      <c r="L250" s="360">
        <v>118.435639380731</v>
      </c>
      <c r="M250" s="358">
        <v>133.44256508682301</v>
      </c>
      <c r="N250" s="359">
        <v>22.606425399068858</v>
      </c>
      <c r="O250" s="360">
        <v>18.659079408487084</v>
      </c>
      <c r="P250" s="358">
        <v>16.560682856794244</v>
      </c>
      <c r="Q250" s="361">
        <v>4.0584490922205898</v>
      </c>
      <c r="R250" s="362">
        <v>3.7336165066391755</v>
      </c>
      <c r="S250" s="363">
        <v>3.4247698851511035</v>
      </c>
      <c r="T250" s="359">
        <v>13.549397356403283</v>
      </c>
      <c r="U250" s="360">
        <v>11.546325914323409</v>
      </c>
      <c r="V250" s="358">
        <v>10.156735708412219</v>
      </c>
      <c r="W250" s="359">
        <v>18.621683534811599</v>
      </c>
      <c r="X250" s="360">
        <v>20.843804602270598</v>
      </c>
      <c r="Y250" s="358">
        <v>21.5723631405452</v>
      </c>
      <c r="Z250" s="362">
        <v>2.6541126666788859</v>
      </c>
      <c r="AA250" s="362">
        <v>3.2155927249395178</v>
      </c>
      <c r="AB250" s="362">
        <v>3.6230390086471784</v>
      </c>
    </row>
    <row r="251" spans="1:28" s="353" customFormat="1" ht="13.7" customHeight="1" x14ac:dyDescent="0.25">
      <c r="A251" s="342">
        <f t="shared" si="19"/>
        <v>12</v>
      </c>
      <c r="B251" s="343" t="s">
        <v>273</v>
      </c>
      <c r="C251" s="344" t="s">
        <v>712</v>
      </c>
      <c r="D251" s="396">
        <v>0</v>
      </c>
      <c r="E251" s="345">
        <v>2836.0320035195618</v>
      </c>
      <c r="F251" s="345">
        <v>4241.3</v>
      </c>
      <c r="G251" s="543">
        <v>0</v>
      </c>
      <c r="H251" s="346" t="s">
        <v>1118</v>
      </c>
      <c r="I251" s="345">
        <v>5500</v>
      </c>
      <c r="J251" s="347">
        <v>29.677221606582883</v>
      </c>
      <c r="K251" s="348">
        <v>110.15016556073201</v>
      </c>
      <c r="L251" s="349">
        <v>137.32691080026899</v>
      </c>
      <c r="M251" s="347">
        <v>163.64877500486199</v>
      </c>
      <c r="N251" s="348">
        <v>38.504708353448024</v>
      </c>
      <c r="O251" s="349">
        <v>30.884696781453357</v>
      </c>
      <c r="P251" s="347">
        <v>25.917089815514913</v>
      </c>
      <c r="Q251" s="350">
        <v>9.1429347641126899</v>
      </c>
      <c r="R251" s="351">
        <v>8.4620345486983375</v>
      </c>
      <c r="S251" s="352">
        <v>7.5085338917708286</v>
      </c>
      <c r="T251" s="348">
        <v>29.91589932035469</v>
      </c>
      <c r="U251" s="349">
        <v>22.840906300274447</v>
      </c>
      <c r="V251" s="347">
        <v>18.705125151481774</v>
      </c>
      <c r="W251" s="348">
        <v>23.868198312422098</v>
      </c>
      <c r="X251" s="349">
        <v>28.458486313418899</v>
      </c>
      <c r="Y251" s="347">
        <v>30.701056944228899</v>
      </c>
      <c r="Z251" s="351">
        <v>2.1219908990168106</v>
      </c>
      <c r="AA251" s="351">
        <v>2.3575637239687053</v>
      </c>
      <c r="AB251" s="351">
        <v>2.3577676655742339</v>
      </c>
    </row>
    <row r="252" spans="1:28" s="364" customFormat="1" ht="13.7" customHeight="1" x14ac:dyDescent="0.25">
      <c r="A252" s="342">
        <f t="shared" si="19"/>
        <v>6</v>
      </c>
      <c r="B252" s="354" t="s">
        <v>519</v>
      </c>
      <c r="C252" s="355" t="s">
        <v>713</v>
      </c>
      <c r="D252" s="397">
        <v>0</v>
      </c>
      <c r="E252" s="356">
        <v>13692.867805352867</v>
      </c>
      <c r="F252" s="356">
        <v>4303.8999999999996</v>
      </c>
      <c r="G252" s="544">
        <v>0</v>
      </c>
      <c r="H252" s="357" t="s">
        <v>1117</v>
      </c>
      <c r="I252" s="356">
        <v>6900</v>
      </c>
      <c r="J252" s="358">
        <v>60.31971003043752</v>
      </c>
      <c r="K252" s="359">
        <v>172.778279773072</v>
      </c>
      <c r="L252" s="360">
        <v>223.27278800761599</v>
      </c>
      <c r="M252" s="358">
        <v>252.71679215966199</v>
      </c>
      <c r="N252" s="359">
        <v>24.909959779972151</v>
      </c>
      <c r="O252" s="360">
        <v>19.276419837840653</v>
      </c>
      <c r="P252" s="358">
        <v>17.030526397631984</v>
      </c>
      <c r="Q252" s="361">
        <v>5.0476067216778411</v>
      </c>
      <c r="R252" s="362">
        <v>4.4239291191811532</v>
      </c>
      <c r="S252" s="363">
        <v>3.8798931806545793</v>
      </c>
      <c r="T252" s="359">
        <v>16.064822384640301</v>
      </c>
      <c r="U252" s="360">
        <v>13.120977478585958</v>
      </c>
      <c r="V252" s="358">
        <v>11.37846406370195</v>
      </c>
      <c r="W252" s="359">
        <v>21.348920785072899</v>
      </c>
      <c r="X252" s="360">
        <v>24.461150635618399</v>
      </c>
      <c r="Y252" s="358">
        <v>24.274584561422198</v>
      </c>
      <c r="Z252" s="362">
        <v>1.9602736477907203</v>
      </c>
      <c r="AA252" s="362">
        <v>2.3319896301111318</v>
      </c>
      <c r="AB252" s="362">
        <v>2.6395197727865432</v>
      </c>
    </row>
    <row r="253" spans="1:28" s="353" customFormat="1" ht="13.7" customHeight="1" x14ac:dyDescent="0.25">
      <c r="A253" s="342">
        <f t="shared" si="19"/>
        <v>10</v>
      </c>
      <c r="B253" s="343" t="s">
        <v>191</v>
      </c>
      <c r="C253" s="344" t="s">
        <v>714</v>
      </c>
      <c r="D253" s="396">
        <v>0</v>
      </c>
      <c r="E253" s="345">
        <v>3808.606061208608</v>
      </c>
      <c r="F253" s="345">
        <v>3347.5</v>
      </c>
      <c r="G253" s="543">
        <v>0</v>
      </c>
      <c r="H253" s="346" t="s">
        <v>1118</v>
      </c>
      <c r="I253" s="345">
        <v>4300</v>
      </c>
      <c r="J253" s="347">
        <v>28.454070201643013</v>
      </c>
      <c r="K253" s="348">
        <v>122.28618633840399</v>
      </c>
      <c r="L253" s="349">
        <v>149.708749399591</v>
      </c>
      <c r="M253" s="347">
        <v>168.49936801995</v>
      </c>
      <c r="N253" s="348">
        <v>27.374310216334852</v>
      </c>
      <c r="O253" s="349">
        <v>22.360082583183647</v>
      </c>
      <c r="P253" s="347">
        <v>19.866543354653192</v>
      </c>
      <c r="Q253" s="350">
        <v>5.2122451863726109</v>
      </c>
      <c r="R253" s="351">
        <v>4.6177304748133725</v>
      </c>
      <c r="S253" s="352">
        <v>4.0924240528622828</v>
      </c>
      <c r="T253" s="348">
        <v>16.222843401269042</v>
      </c>
      <c r="U253" s="349">
        <v>13.423700018567747</v>
      </c>
      <c r="V253" s="347">
        <v>11.733773622391556</v>
      </c>
      <c r="W253" s="348">
        <v>20.097093509913002</v>
      </c>
      <c r="X253" s="349">
        <v>21.901178704474798</v>
      </c>
      <c r="Y253" s="347">
        <v>21.841931238934201</v>
      </c>
      <c r="Z253" s="351">
        <v>1.6438770381562926</v>
      </c>
      <c r="AA253" s="351">
        <v>2.0125149284485735</v>
      </c>
      <c r="AB253" s="351">
        <v>2.2651147306640089</v>
      </c>
    </row>
    <row r="254" spans="1:28" s="364" customFormat="1" ht="13.7" customHeight="1" x14ac:dyDescent="0.25">
      <c r="A254" s="342">
        <f t="shared" si="19"/>
        <v>7</v>
      </c>
      <c r="B254" s="354" t="s">
        <v>297</v>
      </c>
      <c r="C254" s="355" t="s">
        <v>715</v>
      </c>
      <c r="D254" s="397">
        <v>0</v>
      </c>
      <c r="E254" s="356">
        <v>8774.047166864164</v>
      </c>
      <c r="F254" s="356">
        <v>5227.7</v>
      </c>
      <c r="G254" s="544">
        <v>0</v>
      </c>
      <c r="H254" s="357" t="s">
        <v>1118</v>
      </c>
      <c r="I254" s="356">
        <v>6200</v>
      </c>
      <c r="J254" s="358">
        <v>18.599001472923081</v>
      </c>
      <c r="K254" s="359">
        <v>120.42348536704</v>
      </c>
      <c r="L254" s="360">
        <v>150.92030980365999</v>
      </c>
      <c r="M254" s="358">
        <v>177.59218548991399</v>
      </c>
      <c r="N254" s="359">
        <v>43.410967421067731</v>
      </c>
      <c r="O254" s="360">
        <v>34.638810421214906</v>
      </c>
      <c r="P254" s="358">
        <v>29.436542973884947</v>
      </c>
      <c r="Q254" s="361">
        <v>11.097244637659474</v>
      </c>
      <c r="R254" s="362">
        <v>9.4347987384261867</v>
      </c>
      <c r="S254" s="363">
        <v>8.0208631346998711</v>
      </c>
      <c r="T254" s="359">
        <v>28.280462591814644</v>
      </c>
      <c r="U254" s="360">
        <v>23.130233942333383</v>
      </c>
      <c r="V254" s="358">
        <v>19.557320653859438</v>
      </c>
      <c r="W254" s="359">
        <v>27.499899180893902</v>
      </c>
      <c r="X254" s="360">
        <v>29.443040347532602</v>
      </c>
      <c r="Y254" s="358">
        <v>29.455107751978101</v>
      </c>
      <c r="Z254" s="362">
        <v>1.0366044037562963</v>
      </c>
      <c r="AA254" s="362">
        <v>1.299120825824881</v>
      </c>
      <c r="AB254" s="362">
        <v>1.5287121194877595</v>
      </c>
    </row>
    <row r="255" spans="1:28" s="353" customFormat="1" ht="13.7" customHeight="1" x14ac:dyDescent="0.25">
      <c r="A255" s="342">
        <f>RANK(E255,$E$241:$E$260,0)</f>
        <v>15</v>
      </c>
      <c r="B255" s="343" t="s">
        <v>425</v>
      </c>
      <c r="C255" s="344" t="s">
        <v>716</v>
      </c>
      <c r="D255" s="396">
        <v>0</v>
      </c>
      <c r="E255" s="345">
        <v>2096.8371671173722</v>
      </c>
      <c r="F255" s="345">
        <v>41.73</v>
      </c>
      <c r="G255" s="543">
        <v>0</v>
      </c>
      <c r="H255" s="346" t="s">
        <v>1116</v>
      </c>
      <c r="I255" s="345">
        <v>70</v>
      </c>
      <c r="J255" s="347">
        <v>67.745027558111687</v>
      </c>
      <c r="K255" s="348">
        <v>1.9479066796606701</v>
      </c>
      <c r="L255" s="349">
        <v>2.2074347807497801</v>
      </c>
      <c r="M255" s="347">
        <v>2.6764705882859099</v>
      </c>
      <c r="N255" s="348">
        <v>21.422997536652762</v>
      </c>
      <c r="O255" s="349">
        <v>18.904295775309805</v>
      </c>
      <c r="P255" s="347">
        <v>15.591428571133715</v>
      </c>
      <c r="Q255" s="350">
        <v>2.1115480848939496</v>
      </c>
      <c r="R255" s="351">
        <v>1.8993921826861795</v>
      </c>
      <c r="S255" s="352">
        <v>1.6931302402406565</v>
      </c>
      <c r="T255" s="348">
        <v>10.962045396249279</v>
      </c>
      <c r="U255" s="349">
        <v>9.3355935768655645</v>
      </c>
      <c r="V255" s="347">
        <v>7.6759771067540443</v>
      </c>
      <c r="W255" s="348">
        <v>10.3673830922249</v>
      </c>
      <c r="X255" s="349">
        <v>10.5788612172864</v>
      </c>
      <c r="Y255" s="347">
        <v>11.4828478803192</v>
      </c>
      <c r="Z255" s="351" t="s">
        <v>50</v>
      </c>
      <c r="AA255" s="351" t="s">
        <v>50</v>
      </c>
      <c r="AB255" s="351" t="s">
        <v>50</v>
      </c>
    </row>
    <row r="256" spans="1:28" s="353" customFormat="1" ht="13.7" customHeight="1" x14ac:dyDescent="0.25">
      <c r="A256" s="342">
        <f t="shared" si="19"/>
        <v>1</v>
      </c>
      <c r="B256" s="343" t="s">
        <v>75</v>
      </c>
      <c r="C256" s="344" t="s">
        <v>717</v>
      </c>
      <c r="D256" s="396">
        <v>0</v>
      </c>
      <c r="E256" s="345">
        <v>95173.585363200764</v>
      </c>
      <c r="F256" s="345">
        <v>2450.6999999999998</v>
      </c>
      <c r="G256" s="543">
        <v>0</v>
      </c>
      <c r="H256" s="346" t="s">
        <v>1118</v>
      </c>
      <c r="I256" s="345">
        <v>3200</v>
      </c>
      <c r="J256" s="347">
        <v>30.574937772881228</v>
      </c>
      <c r="K256" s="348">
        <v>135.54531550792399</v>
      </c>
      <c r="L256" s="349">
        <v>155.750929302971</v>
      </c>
      <c r="M256" s="347">
        <v>163.17566901289501</v>
      </c>
      <c r="N256" s="348">
        <v>18.08030023624632</v>
      </c>
      <c r="O256" s="349">
        <v>15.734737577281678</v>
      </c>
      <c r="P256" s="347">
        <v>15.018783221941822</v>
      </c>
      <c r="Q256" s="350">
        <v>8.4617560265941751</v>
      </c>
      <c r="R256" s="351">
        <v>7.8301283720280273</v>
      </c>
      <c r="S256" s="352">
        <v>7.2621999608219552</v>
      </c>
      <c r="T256" s="348">
        <v>12.354149521731099</v>
      </c>
      <c r="U256" s="349">
        <v>11.45843676643678</v>
      </c>
      <c r="V256" s="347">
        <v>10.938871253954895</v>
      </c>
      <c r="W256" s="348">
        <v>48.633719570753598</v>
      </c>
      <c r="X256" s="349">
        <v>51.692621030346203</v>
      </c>
      <c r="Y256" s="347">
        <v>50.173695198500297</v>
      </c>
      <c r="Z256" s="351">
        <v>5.0473407284405276</v>
      </c>
      <c r="AA256" s="351">
        <v>5.4020602239166768</v>
      </c>
      <c r="AB256" s="351">
        <v>5.6595796572800028</v>
      </c>
    </row>
    <row r="257" spans="1:28" s="353" customFormat="1" ht="13.7" customHeight="1" x14ac:dyDescent="0.25">
      <c r="A257" s="342">
        <f>RANK(E257,$E$241:$E$260,0)</f>
        <v>14</v>
      </c>
      <c r="B257" s="343" t="s">
        <v>412</v>
      </c>
      <c r="C257" s="344" t="s">
        <v>718</v>
      </c>
      <c r="D257" s="396">
        <v>0</v>
      </c>
      <c r="E257" s="345">
        <v>2357.9177866484197</v>
      </c>
      <c r="F257" s="345">
        <v>541.1</v>
      </c>
      <c r="G257" s="543">
        <v>0</v>
      </c>
      <c r="H257" s="346" t="s">
        <v>1118</v>
      </c>
      <c r="I257" s="345">
        <v>675</v>
      </c>
      <c r="J257" s="347">
        <v>24.745888005913862</v>
      </c>
      <c r="K257" s="348">
        <v>16.861774580476101</v>
      </c>
      <c r="L257" s="349">
        <v>20.2089172145423</v>
      </c>
      <c r="M257" s="347">
        <v>24.683368940062898</v>
      </c>
      <c r="N257" s="348">
        <v>32.090335297598422</v>
      </c>
      <c r="O257" s="349">
        <v>26.775308852798183</v>
      </c>
      <c r="P257" s="347">
        <v>21.921642921349989</v>
      </c>
      <c r="Q257" s="350">
        <v>5.8758658158092034</v>
      </c>
      <c r="R257" s="351">
        <v>5.5129211515542771</v>
      </c>
      <c r="S257" s="352">
        <v>5.1261771827879077</v>
      </c>
      <c r="T257" s="348">
        <v>24.698922899364451</v>
      </c>
      <c r="U257" s="349">
        <v>18.927312612631233</v>
      </c>
      <c r="V257" s="347">
        <v>15.723666850673677</v>
      </c>
      <c r="W257" s="348">
        <v>18.70097309853</v>
      </c>
      <c r="X257" s="349">
        <v>21.245731454690599</v>
      </c>
      <c r="Y257" s="347">
        <v>24.234131916861301</v>
      </c>
      <c r="Z257" s="351">
        <v>1.6587587052983792</v>
      </c>
      <c r="AA257" s="351">
        <v>2.614348928142598</v>
      </c>
      <c r="AB257" s="351">
        <v>3.193191324717076</v>
      </c>
    </row>
    <row r="258" spans="1:28" s="364" customFormat="1" ht="13.7" customHeight="1" x14ac:dyDescent="0.25">
      <c r="A258" s="342">
        <f t="shared" si="19"/>
        <v>5</v>
      </c>
      <c r="B258" s="354" t="s">
        <v>76</v>
      </c>
      <c r="C258" s="355" t="s">
        <v>719</v>
      </c>
      <c r="D258" s="397">
        <v>0</v>
      </c>
      <c r="E258" s="356">
        <v>15160.641493672516</v>
      </c>
      <c r="F258" s="356">
        <v>1441.5</v>
      </c>
      <c r="G258" s="544">
        <v>0</v>
      </c>
      <c r="H258" s="357" t="s">
        <v>1117</v>
      </c>
      <c r="I258" s="356">
        <v>1800</v>
      </c>
      <c r="J258" s="358">
        <v>24.869927159209148</v>
      </c>
      <c r="K258" s="359">
        <v>56.6622599542887</v>
      </c>
      <c r="L258" s="360">
        <v>76.819270827867498</v>
      </c>
      <c r="M258" s="358">
        <v>86.401536487647704</v>
      </c>
      <c r="N258" s="359">
        <v>25.440213665372777</v>
      </c>
      <c r="O258" s="360">
        <v>18.7648227386854</v>
      </c>
      <c r="P258" s="358">
        <v>16.683731083949905</v>
      </c>
      <c r="Q258" s="361">
        <v>4.6255412888967831</v>
      </c>
      <c r="R258" s="362">
        <v>4.5219219397368668</v>
      </c>
      <c r="S258" s="363">
        <v>4.4098780672063222</v>
      </c>
      <c r="T258" s="359">
        <v>14.985597070282843</v>
      </c>
      <c r="U258" s="360">
        <v>12.592726812093929</v>
      </c>
      <c r="V258" s="358">
        <v>11.2244908621169</v>
      </c>
      <c r="W258" s="359">
        <v>18.281603028919001</v>
      </c>
      <c r="X258" s="360">
        <v>24.370838966328499</v>
      </c>
      <c r="Y258" s="358">
        <v>26.763780959290798</v>
      </c>
      <c r="Z258" s="362">
        <v>3.6799089676368713</v>
      </c>
      <c r="AA258" s="362">
        <v>4.796208376349691</v>
      </c>
      <c r="AB258" s="362">
        <v>5.394476783828158</v>
      </c>
    </row>
    <row r="259" spans="1:28" s="353" customFormat="1" ht="13.7" customHeight="1" x14ac:dyDescent="0.25">
      <c r="A259" s="342">
        <f t="shared" si="19"/>
        <v>4</v>
      </c>
      <c r="B259" s="343" t="s">
        <v>77</v>
      </c>
      <c r="C259" s="344" t="s">
        <v>720</v>
      </c>
      <c r="D259" s="396">
        <v>0</v>
      </c>
      <c r="E259" s="345">
        <v>21917.844416701333</v>
      </c>
      <c r="F259" s="345">
        <v>194.91</v>
      </c>
      <c r="G259" s="543">
        <v>0</v>
      </c>
      <c r="H259" s="346" t="s">
        <v>1117</v>
      </c>
      <c r="I259" s="345">
        <v>290</v>
      </c>
      <c r="J259" s="347">
        <v>48.786619465394288</v>
      </c>
      <c r="K259" s="348">
        <v>12.5760558832445</v>
      </c>
      <c r="L259" s="349">
        <v>14.043531113960899</v>
      </c>
      <c r="M259" s="347">
        <v>15.0657305363245</v>
      </c>
      <c r="N259" s="348">
        <v>15.498499832501945</v>
      </c>
      <c r="O259" s="349">
        <v>13.878988013651128</v>
      </c>
      <c r="P259" s="347">
        <v>12.937308252663803</v>
      </c>
      <c r="Q259" s="350">
        <v>2.345483819361053</v>
      </c>
      <c r="R259" s="351">
        <v>2.2336574471056347</v>
      </c>
      <c r="S259" s="352">
        <v>2.1236608956869549</v>
      </c>
      <c r="T259" s="348">
        <v>9.093170754402923</v>
      </c>
      <c r="U259" s="349">
        <v>7.7728665015172691</v>
      </c>
      <c r="V259" s="347">
        <v>7.0557297047204539</v>
      </c>
      <c r="W259" s="348">
        <v>15.5212091097574</v>
      </c>
      <c r="X259" s="349">
        <v>16.491933267722501</v>
      </c>
      <c r="Y259" s="347">
        <v>16.8293956305526</v>
      </c>
      <c r="Z259" s="351">
        <v>4.6000219468177113</v>
      </c>
      <c r="AA259" s="351">
        <v>5.0435953926287</v>
      </c>
      <c r="AB259" s="351">
        <v>5.4107082117013494</v>
      </c>
    </row>
    <row r="260" spans="1:28" s="353" customFormat="1" ht="13.7" customHeight="1" x14ac:dyDescent="0.25">
      <c r="A260" s="342">
        <f t="shared" si="19"/>
        <v>19</v>
      </c>
      <c r="B260" s="343" t="s">
        <v>387</v>
      </c>
      <c r="C260" s="344" t="s">
        <v>721</v>
      </c>
      <c r="D260" s="396">
        <v>0</v>
      </c>
      <c r="E260" s="345">
        <v>1323.0715956518006</v>
      </c>
      <c r="F260" s="345">
        <v>543.70000000000005</v>
      </c>
      <c r="G260" s="543">
        <v>0</v>
      </c>
      <c r="H260" s="346" t="s">
        <v>1117</v>
      </c>
      <c r="I260" s="345">
        <v>770</v>
      </c>
      <c r="J260" s="347">
        <v>41.622218135000907</v>
      </c>
      <c r="K260" s="348">
        <v>33.263024564147997</v>
      </c>
      <c r="L260" s="349">
        <v>34.622105852881198</v>
      </c>
      <c r="M260" s="347">
        <v>37.406925649510796</v>
      </c>
      <c r="N260" s="348">
        <v>16.345476910900583</v>
      </c>
      <c r="O260" s="349">
        <v>15.703839688733266</v>
      </c>
      <c r="P260" s="347">
        <v>14.534741643680373</v>
      </c>
      <c r="Q260" s="350">
        <v>2.8681839662979991</v>
      </c>
      <c r="R260" s="351">
        <v>2.6012738842411824</v>
      </c>
      <c r="S260" s="352">
        <v>2.3884801964799172</v>
      </c>
      <c r="T260" s="348">
        <v>10.500722288116719</v>
      </c>
      <c r="U260" s="349">
        <v>9.4726350335345018</v>
      </c>
      <c r="V260" s="347">
        <v>8.4097918552291642</v>
      </c>
      <c r="W260" s="348">
        <v>18.449396391289099</v>
      </c>
      <c r="X260" s="349">
        <v>17.3670376677203</v>
      </c>
      <c r="Y260" s="347">
        <v>17.158671956364199</v>
      </c>
      <c r="Z260" s="351">
        <v>2.7082397195853964</v>
      </c>
      <c r="AA260" s="351">
        <v>2.8152846179773405</v>
      </c>
      <c r="AB260" s="351">
        <v>3.0417312810025376</v>
      </c>
    </row>
    <row r="261" spans="1:28" s="329" customFormat="1" ht="13.7" customHeight="1" x14ac:dyDescent="0.25">
      <c r="A261" s="320"/>
      <c r="B261" s="330" t="s">
        <v>340</v>
      </c>
      <c r="C261" s="331" t="s">
        <v>340</v>
      </c>
      <c r="D261" s="332" t="s">
        <v>789</v>
      </c>
      <c r="E261" s="332">
        <f>SUM(E262:E264)</f>
        <v>41515.026562338855</v>
      </c>
      <c r="F261" s="333"/>
      <c r="G261" s="542"/>
      <c r="H261" s="334"/>
      <c r="I261" s="333"/>
      <c r="J261" s="336">
        <v>22.629078108293889</v>
      </c>
      <c r="K261" s="336">
        <v>33.296287982776086</v>
      </c>
      <c r="L261" s="337">
        <v>37.205350168722859</v>
      </c>
      <c r="M261" s="338">
        <v>41.452505588916573</v>
      </c>
      <c r="N261" s="336">
        <v>49.506456763835558</v>
      </c>
      <c r="O261" s="337">
        <v>44.037334523121906</v>
      </c>
      <c r="P261" s="338">
        <v>39.324499407107837</v>
      </c>
      <c r="Q261" s="339">
        <v>10.088208117798613</v>
      </c>
      <c r="R261" s="340">
        <v>9.0223097616984322</v>
      </c>
      <c r="S261" s="341">
        <v>8.1062909532730067</v>
      </c>
      <c r="T261" s="336">
        <v>32.706396194440288</v>
      </c>
      <c r="U261" s="337">
        <v>29.290751083611877</v>
      </c>
      <c r="V261" s="338">
        <v>26.304311203388451</v>
      </c>
      <c r="W261" s="336">
        <v>21.357192985735619</v>
      </c>
      <c r="X261" s="337">
        <v>21.534405740900048</v>
      </c>
      <c r="Y261" s="338">
        <v>21.632150130108482</v>
      </c>
      <c r="Z261" s="340">
        <v>1.0934451794854325</v>
      </c>
      <c r="AA261" s="340">
        <v>1.2471266147479994</v>
      </c>
      <c r="AB261" s="340">
        <v>1.4665483399359114</v>
      </c>
    </row>
    <row r="262" spans="1:28" s="353" customFormat="1" ht="13.7" customHeight="1" x14ac:dyDescent="0.25">
      <c r="A262" s="342">
        <f>RANK(E262,$E$262:$E$264,0)</f>
        <v>1</v>
      </c>
      <c r="B262" s="343" t="s">
        <v>62</v>
      </c>
      <c r="C262" s="344" t="s">
        <v>722</v>
      </c>
      <c r="D262" s="396" t="s">
        <v>1107</v>
      </c>
      <c r="E262" s="345">
        <v>22317.297871743678</v>
      </c>
      <c r="F262" s="345">
        <v>2169</v>
      </c>
      <c r="G262" s="543">
        <v>0</v>
      </c>
      <c r="H262" s="346" t="s">
        <v>1118</v>
      </c>
      <c r="I262" s="345">
        <v>2600</v>
      </c>
      <c r="J262" s="347">
        <v>19.870908252650988</v>
      </c>
      <c r="K262" s="348">
        <v>44.915774472455197</v>
      </c>
      <c r="L262" s="349">
        <v>49.602479367867403</v>
      </c>
      <c r="M262" s="347">
        <v>54.912121399798899</v>
      </c>
      <c r="N262" s="348">
        <v>48.290384068299858</v>
      </c>
      <c r="O262" s="349">
        <v>43.727652884325032</v>
      </c>
      <c r="P262" s="347">
        <v>39.499475611370997</v>
      </c>
      <c r="Q262" s="350">
        <v>9.8268174028098532</v>
      </c>
      <c r="R262" s="351">
        <v>8.9434075468747771</v>
      </c>
      <c r="S262" s="352">
        <v>8.1961287626981925</v>
      </c>
      <c r="T262" s="348">
        <v>31.691633818959993</v>
      </c>
      <c r="U262" s="349">
        <v>28.979681466852519</v>
      </c>
      <c r="V262" s="347">
        <v>26.370700589005288</v>
      </c>
      <c r="W262" s="348">
        <v>21.2381572545026</v>
      </c>
      <c r="X262" s="349">
        <v>21.415107531355101</v>
      </c>
      <c r="Y262" s="347">
        <v>21.654661116070201</v>
      </c>
      <c r="Z262" s="351">
        <v>1.235592438911941</v>
      </c>
      <c r="AA262" s="351">
        <v>1.4200092208390964</v>
      </c>
      <c r="AB262" s="351">
        <v>1.6966343937298294</v>
      </c>
    </row>
    <row r="263" spans="1:28" s="364" customFormat="1" ht="13.7" customHeight="1" x14ac:dyDescent="0.25">
      <c r="A263" s="342">
        <f>RANK(E263,$E$262:$E$264,0)</f>
        <v>3</v>
      </c>
      <c r="B263" s="354" t="s">
        <v>148</v>
      </c>
      <c r="C263" s="355" t="s">
        <v>723</v>
      </c>
      <c r="D263" s="397" t="s">
        <v>1107</v>
      </c>
      <c r="E263" s="356">
        <v>5284.487190066011</v>
      </c>
      <c r="F263" s="356">
        <v>422.25</v>
      </c>
      <c r="G263" s="544">
        <v>0</v>
      </c>
      <c r="H263" s="357" t="s">
        <v>1118</v>
      </c>
      <c r="I263" s="356">
        <v>490</v>
      </c>
      <c r="J263" s="358">
        <v>16.044997039668441</v>
      </c>
      <c r="K263" s="359">
        <v>9.9429538168856695</v>
      </c>
      <c r="L263" s="360">
        <v>11.026007570556899</v>
      </c>
      <c r="M263" s="358">
        <v>12.743716751295301</v>
      </c>
      <c r="N263" s="359">
        <v>42.467259506215534</v>
      </c>
      <c r="O263" s="360">
        <v>38.295819887476561</v>
      </c>
      <c r="P263" s="358">
        <v>33.133975608574438</v>
      </c>
      <c r="Q263" s="361">
        <v>7.207786732704796</v>
      </c>
      <c r="R263" s="362">
        <v>6.5053128760520371</v>
      </c>
      <c r="S263" s="363">
        <v>5.8360352923896315</v>
      </c>
      <c r="T263" s="359">
        <v>26.657683475134245</v>
      </c>
      <c r="U263" s="360">
        <v>23.645878227107708</v>
      </c>
      <c r="V263" s="358">
        <v>20.564466852688934</v>
      </c>
      <c r="W263" s="359">
        <v>17.838962109320001</v>
      </c>
      <c r="X263" s="360">
        <v>17.8571896152684</v>
      </c>
      <c r="Y263" s="358">
        <v>18.568633372409298</v>
      </c>
      <c r="Z263" s="362">
        <v>0.99467140319715808</v>
      </c>
      <c r="AA263" s="362">
        <v>1.1130846654825342</v>
      </c>
      <c r="AB263" s="362">
        <v>1.2551805802249851</v>
      </c>
    </row>
    <row r="264" spans="1:28" s="353" customFormat="1" ht="13.7" customHeight="1" x14ac:dyDescent="0.25">
      <c r="A264" s="342">
        <f>RANK(E264,$E$262:$E$264,0)</f>
        <v>2</v>
      </c>
      <c r="B264" s="343" t="s">
        <v>202</v>
      </c>
      <c r="C264" s="344" t="s">
        <v>724</v>
      </c>
      <c r="D264" s="396" t="s">
        <v>1107</v>
      </c>
      <c r="E264" s="345">
        <v>13913.241500529166</v>
      </c>
      <c r="F264" s="345">
        <v>1273.5999999999999</v>
      </c>
      <c r="G264" s="543">
        <v>0</v>
      </c>
      <c r="H264" s="346" t="s">
        <v>1117</v>
      </c>
      <c r="I264" s="345">
        <v>1650</v>
      </c>
      <c r="J264" s="347">
        <v>29.55402010050252</v>
      </c>
      <c r="K264" s="348">
        <v>23.528244651053399</v>
      </c>
      <c r="L264" s="349">
        <v>27.2633086622787</v>
      </c>
      <c r="M264" s="347">
        <v>30.766927506316801</v>
      </c>
      <c r="N264" s="348">
        <v>54.130685008113375</v>
      </c>
      <c r="O264" s="349">
        <v>46.714799578311741</v>
      </c>
      <c r="P264" s="347">
        <v>41.395098673356813</v>
      </c>
      <c r="Q264" s="350">
        <v>11.601520767336961</v>
      </c>
      <c r="R264" s="351">
        <v>10.104869999729329</v>
      </c>
      <c r="S264" s="352">
        <v>8.8244700925229171</v>
      </c>
      <c r="T264" s="348">
        <v>36.631513075514846</v>
      </c>
      <c r="U264" s="349">
        <v>31.933736299847563</v>
      </c>
      <c r="V264" s="347">
        <v>28.377911539357182</v>
      </c>
      <c r="W264" s="348">
        <v>22.884414508384602</v>
      </c>
      <c r="X264" s="349">
        <v>23.122433605445099</v>
      </c>
      <c r="Y264" s="347">
        <v>22.759617850906899</v>
      </c>
      <c r="Z264" s="351">
        <v>0.90295226130653272</v>
      </c>
      <c r="AA264" s="351">
        <v>1.0207286432160805</v>
      </c>
      <c r="AB264" s="351">
        <v>1.1777638190954776</v>
      </c>
    </row>
    <row r="265" spans="1:28" s="329" customFormat="1" ht="13.7" customHeight="1" x14ac:dyDescent="0.25">
      <c r="A265" s="320"/>
      <c r="B265" s="330" t="s">
        <v>176</v>
      </c>
      <c r="C265" s="331" t="s">
        <v>176</v>
      </c>
      <c r="D265" s="332" t="s">
        <v>789</v>
      </c>
      <c r="E265" s="332">
        <f>SUM(E266:E267)</f>
        <v>3282.5801869972629</v>
      </c>
      <c r="F265" s="333"/>
      <c r="G265" s="542"/>
      <c r="H265" s="334"/>
      <c r="I265" s="333"/>
      <c r="J265" s="336">
        <v>12.628299068563486</v>
      </c>
      <c r="K265" s="336">
        <v>27.569671694258183</v>
      </c>
      <c r="L265" s="337">
        <v>35.978687712531034</v>
      </c>
      <c r="M265" s="338">
        <v>28.412196467753656</v>
      </c>
      <c r="N265" s="336">
        <v>35.44857665139773</v>
      </c>
      <c r="O265" s="337">
        <v>15.308188783171351</v>
      </c>
      <c r="P265" s="338">
        <v>9.17574797172683</v>
      </c>
      <c r="Q265" s="339">
        <v>1.2026254988456258</v>
      </c>
      <c r="R265" s="340">
        <v>1.1160989602671183</v>
      </c>
      <c r="S265" s="341">
        <v>1.0369571344333708</v>
      </c>
      <c r="T265" s="336">
        <v>5.5242897393924926</v>
      </c>
      <c r="U265" s="337">
        <v>5.0283867826051862</v>
      </c>
      <c r="V265" s="338">
        <v>4.3514588901030526</v>
      </c>
      <c r="W265" s="336">
        <v>8.9673800336306577</v>
      </c>
      <c r="X265" s="337">
        <v>8.7550077496630205</v>
      </c>
      <c r="Y265" s="338">
        <v>8.6524362770996213</v>
      </c>
      <c r="Z265" s="340">
        <v>0.28379268064456525</v>
      </c>
      <c r="AA265" s="340">
        <v>0.28379268064456525</v>
      </c>
      <c r="AB265" s="340">
        <v>0.28379268064456525</v>
      </c>
    </row>
    <row r="266" spans="1:28" s="364" customFormat="1" ht="13.7" customHeight="1" x14ac:dyDescent="0.25">
      <c r="A266" s="342">
        <f>RANK(E266,$E$266:$E$267,0)</f>
        <v>1</v>
      </c>
      <c r="B266" s="354" t="s">
        <v>185</v>
      </c>
      <c r="C266" s="355" t="s">
        <v>725</v>
      </c>
      <c r="D266" s="397" t="s">
        <v>1109</v>
      </c>
      <c r="E266" s="356">
        <v>2518.3092203831911</v>
      </c>
      <c r="F266" s="356">
        <v>595.35</v>
      </c>
      <c r="G266" s="544">
        <v>0</v>
      </c>
      <c r="H266" s="357" t="s">
        <v>1117</v>
      </c>
      <c r="I266" s="356">
        <v>588</v>
      </c>
      <c r="J266" s="358">
        <v>-1.2345679012345734</v>
      </c>
      <c r="K266" s="359">
        <v>41.081005223197103</v>
      </c>
      <c r="L266" s="360">
        <v>43.013913096973802</v>
      </c>
      <c r="M266" s="358">
        <v>45.508086732839502</v>
      </c>
      <c r="N266" s="359">
        <v>14.492099128670427</v>
      </c>
      <c r="O266" s="360">
        <v>13.840870479693354</v>
      </c>
      <c r="P266" s="358">
        <v>13.082290264037493</v>
      </c>
      <c r="Q266" s="361">
        <v>1.8640736405725598</v>
      </c>
      <c r="R266" s="362">
        <v>1.7265106895410618</v>
      </c>
      <c r="S266" s="363">
        <v>1.6014738750663504</v>
      </c>
      <c r="T266" s="359">
        <v>8.4418288434279702</v>
      </c>
      <c r="U266" s="360">
        <v>7.9278281715565821</v>
      </c>
      <c r="V266" s="358">
        <v>6.9744271573206325</v>
      </c>
      <c r="W266" s="359">
        <v>13.361111968986901</v>
      </c>
      <c r="X266" s="360">
        <v>12.951909365253</v>
      </c>
      <c r="Y266" s="358">
        <v>12.7014715994243</v>
      </c>
      <c r="Z266" s="362" t="s">
        <v>50</v>
      </c>
      <c r="AA266" s="362" t="s">
        <v>50</v>
      </c>
      <c r="AB266" s="362" t="s">
        <v>50</v>
      </c>
    </row>
    <row r="267" spans="1:28" s="353" customFormat="1" ht="13.7" customHeight="1" x14ac:dyDescent="0.25">
      <c r="A267" s="342">
        <f>RANK(E267,$E$266:$E$267,0)</f>
        <v>2</v>
      </c>
      <c r="B267" s="343" t="s">
        <v>145</v>
      </c>
      <c r="C267" s="344" t="s">
        <v>726</v>
      </c>
      <c r="D267" s="396" t="s">
        <v>1109</v>
      </c>
      <c r="E267" s="345">
        <v>764.27096661407165</v>
      </c>
      <c r="F267" s="345">
        <v>74.13</v>
      </c>
      <c r="G267" s="543">
        <v>0</v>
      </c>
      <c r="H267" s="346" t="s">
        <v>1117</v>
      </c>
      <c r="I267" s="345">
        <v>95</v>
      </c>
      <c r="J267" s="347">
        <v>28.153244300553084</v>
      </c>
      <c r="K267" s="348">
        <v>7.5742847146517098</v>
      </c>
      <c r="L267" s="349">
        <v>8.1946062860320303</v>
      </c>
      <c r="M267" s="347">
        <v>9.0080388819743096</v>
      </c>
      <c r="N267" s="348">
        <v>9.7870627779020225</v>
      </c>
      <c r="O267" s="349">
        <v>9.0461942175741825</v>
      </c>
      <c r="P267" s="347">
        <v>8.2293161665120138</v>
      </c>
      <c r="Q267" s="350">
        <v>0.58618672080808731</v>
      </c>
      <c r="R267" s="351">
        <v>0.55536818699611867</v>
      </c>
      <c r="S267" s="352">
        <v>0.52459111440259465</v>
      </c>
      <c r="T267" s="348">
        <v>3.0908338904140584</v>
      </c>
      <c r="U267" s="349">
        <v>2.010033754229696</v>
      </c>
      <c r="V267" s="347">
        <v>1.3642880359896525</v>
      </c>
      <c r="W267" s="348">
        <v>6.1448172759549404</v>
      </c>
      <c r="X267" s="349">
        <v>6.3049878935808596</v>
      </c>
      <c r="Y267" s="347">
        <v>6.5563297324249001</v>
      </c>
      <c r="Z267" s="351">
        <v>1.5877512478079052</v>
      </c>
      <c r="AA267" s="351">
        <v>1.5877512478079052</v>
      </c>
      <c r="AB267" s="351">
        <v>1.5877512478079052</v>
      </c>
    </row>
    <row r="268" spans="1:28" s="329" customFormat="1" ht="13.7" customHeight="1" x14ac:dyDescent="0.25">
      <c r="A268" s="320"/>
      <c r="B268" s="330" t="s">
        <v>341</v>
      </c>
      <c r="C268" s="331" t="s">
        <v>341</v>
      </c>
      <c r="D268" s="332" t="s">
        <v>789</v>
      </c>
      <c r="E268" s="332">
        <f>SUM(E269:E276)</f>
        <v>140573.32492939814</v>
      </c>
      <c r="F268" s="333"/>
      <c r="G268" s="542"/>
      <c r="H268" s="334"/>
      <c r="I268" s="333"/>
      <c r="J268" s="336">
        <v>1.3755150338186282</v>
      </c>
      <c r="K268" s="336">
        <v>37.667471462067866</v>
      </c>
      <c r="L268" s="337">
        <v>51.357954374484031</v>
      </c>
      <c r="M268" s="338">
        <v>59.068624019554917</v>
      </c>
      <c r="N268" s="336">
        <v>22.004532018158471</v>
      </c>
      <c r="O268" s="337">
        <v>14.115331731178351</v>
      </c>
      <c r="P268" s="338">
        <v>12.050666345736266</v>
      </c>
      <c r="Q268" s="339">
        <v>2.7362129628636014</v>
      </c>
      <c r="R268" s="340">
        <v>2.3677320794856356</v>
      </c>
      <c r="S268" s="341">
        <v>2.0512809410899959</v>
      </c>
      <c r="T268" s="336">
        <v>9.3944629381889886</v>
      </c>
      <c r="U268" s="337">
        <v>7.8672982270724825</v>
      </c>
      <c r="V268" s="338">
        <v>6.9805423393874646</v>
      </c>
      <c r="W268" s="336">
        <v>15.650179692615433</v>
      </c>
      <c r="X268" s="337">
        <v>18.473064129676288</v>
      </c>
      <c r="Y268" s="338">
        <v>18.245698721051106</v>
      </c>
      <c r="Z268" s="340">
        <v>2.1253518260931035</v>
      </c>
      <c r="AA268" s="340">
        <v>2.2943477563915837</v>
      </c>
      <c r="AB268" s="340">
        <v>2.4695563738288877</v>
      </c>
    </row>
    <row r="269" spans="1:28" s="353" customFormat="1" ht="13.7" customHeight="1" x14ac:dyDescent="0.25">
      <c r="A269" s="342">
        <f t="shared" ref="A269:A276" si="20">RANK(E269,$E$269:$E$276,0)</f>
        <v>8</v>
      </c>
      <c r="B269" s="343" t="s">
        <v>491</v>
      </c>
      <c r="C269" s="344" t="s">
        <v>727</v>
      </c>
      <c r="D269" s="396" t="s">
        <v>1114</v>
      </c>
      <c r="E269" s="345">
        <v>5660.1603904470567</v>
      </c>
      <c r="F269" s="345">
        <v>1899.2</v>
      </c>
      <c r="G269" s="543">
        <v>0</v>
      </c>
      <c r="H269" s="346" t="s">
        <v>1116</v>
      </c>
      <c r="I269" s="345">
        <v>2377</v>
      </c>
      <c r="J269" s="347">
        <v>25.157961246840777</v>
      </c>
      <c r="K269" s="348">
        <v>42.859691917817599</v>
      </c>
      <c r="L269" s="349">
        <v>53.403576300457303</v>
      </c>
      <c r="M269" s="347">
        <v>67.148989948205994</v>
      </c>
      <c r="N269" s="348">
        <v>44.312031072030784</v>
      </c>
      <c r="O269" s="349">
        <v>35.563161338012058</v>
      </c>
      <c r="P269" s="347">
        <v>28.28337405320481</v>
      </c>
      <c r="Q269" s="350">
        <v>10.217396977391592</v>
      </c>
      <c r="R269" s="351">
        <v>8.3078922080449633</v>
      </c>
      <c r="S269" s="352">
        <v>6.727091983390582</v>
      </c>
      <c r="T269" s="348">
        <v>29.365628517956168</v>
      </c>
      <c r="U269" s="349">
        <v>23.867464567186385</v>
      </c>
      <c r="V269" s="347">
        <v>20.006554339283163</v>
      </c>
      <c r="W269" s="348">
        <v>25.400568347017899</v>
      </c>
      <c r="X269" s="349">
        <v>25.768892866296</v>
      </c>
      <c r="Y269" s="347">
        <v>26.285365593447899</v>
      </c>
      <c r="Z269" s="351">
        <v>0.45134469163666385</v>
      </c>
      <c r="AA269" s="351">
        <v>0.56237969987844882</v>
      </c>
      <c r="AB269" s="351">
        <v>0.70712921175448606</v>
      </c>
    </row>
    <row r="270" spans="1:28" s="353" customFormat="1" ht="13.7" customHeight="1" x14ac:dyDescent="0.25">
      <c r="A270" s="342">
        <f>RANK(E270,$E$269:$E$276,0)</f>
        <v>2</v>
      </c>
      <c r="B270" s="343" t="s">
        <v>386</v>
      </c>
      <c r="C270" s="344" t="s">
        <v>728</v>
      </c>
      <c r="D270" s="396" t="s">
        <v>1106</v>
      </c>
      <c r="E270" s="345">
        <v>29723.844509606071</v>
      </c>
      <c r="F270" s="345">
        <v>449.35</v>
      </c>
      <c r="G270" s="543">
        <v>0</v>
      </c>
      <c r="H270" s="346" t="s">
        <v>1117</v>
      </c>
      <c r="I270" s="345">
        <v>480</v>
      </c>
      <c r="J270" s="347">
        <v>6.8209636141092655</v>
      </c>
      <c r="K270" s="348">
        <v>48.029655443627398</v>
      </c>
      <c r="L270" s="349">
        <v>52.829001359297003</v>
      </c>
      <c r="M270" s="347">
        <v>56.4149502500361</v>
      </c>
      <c r="N270" s="348">
        <v>9.3556781919329808</v>
      </c>
      <c r="O270" s="349">
        <v>8.5057447318360495</v>
      </c>
      <c r="P270" s="347">
        <v>7.9650872332323379</v>
      </c>
      <c r="Q270" s="350">
        <v>2.4075175144377274</v>
      </c>
      <c r="R270" s="351">
        <v>2.1098864970589672</v>
      </c>
      <c r="S270" s="352">
        <v>1.8500258957220679</v>
      </c>
      <c r="T270" s="348">
        <v>6.1274265745984398</v>
      </c>
      <c r="U270" s="349">
        <v>5.3941425005302142</v>
      </c>
      <c r="V270" s="347">
        <v>5.117000305993785</v>
      </c>
      <c r="W270" s="348">
        <v>27.646314742757301</v>
      </c>
      <c r="X270" s="349">
        <v>26.439745204938099</v>
      </c>
      <c r="Y270" s="347">
        <v>24.750887799246399</v>
      </c>
      <c r="Z270" s="351">
        <v>5.8974073661956155</v>
      </c>
      <c r="AA270" s="351">
        <v>5.8974073661956155</v>
      </c>
      <c r="AB270" s="351">
        <v>5.8974073661956155</v>
      </c>
    </row>
    <row r="271" spans="1:28" s="353" customFormat="1" ht="13.7" customHeight="1" x14ac:dyDescent="0.25">
      <c r="A271" s="342">
        <f t="shared" si="20"/>
        <v>4</v>
      </c>
      <c r="B271" s="343" t="s">
        <v>316</v>
      </c>
      <c r="C271" s="344" t="s">
        <v>729</v>
      </c>
      <c r="D271" s="396" t="s">
        <v>1106</v>
      </c>
      <c r="E271" s="345">
        <v>21989.167895709223</v>
      </c>
      <c r="F271" s="345">
        <v>916.25</v>
      </c>
      <c r="G271" s="543">
        <v>1</v>
      </c>
      <c r="H271" s="346" t="s">
        <v>1118</v>
      </c>
      <c r="I271" s="345">
        <v>880</v>
      </c>
      <c r="J271" s="347">
        <v>-3.9563437926330103</v>
      </c>
      <c r="K271" s="348">
        <v>79.109540927025407</v>
      </c>
      <c r="L271" s="349">
        <v>90.615289979887095</v>
      </c>
      <c r="M271" s="347">
        <v>95.239873850309706</v>
      </c>
      <c r="N271" s="348">
        <v>11.582041676176516</v>
      </c>
      <c r="O271" s="349">
        <v>10.11142821706326</v>
      </c>
      <c r="P271" s="347">
        <v>9.6204453340634117</v>
      </c>
      <c r="Q271" s="350">
        <v>1.4716414142810343</v>
      </c>
      <c r="R271" s="351">
        <v>1.3194115604230661</v>
      </c>
      <c r="S271" s="352">
        <v>1.1788048370121711</v>
      </c>
      <c r="T271" s="348">
        <v>5.8040787970257455</v>
      </c>
      <c r="U271" s="349">
        <v>6.2037330648109084</v>
      </c>
      <c r="V271" s="347">
        <v>5.6999196477599217</v>
      </c>
      <c r="W271" s="348">
        <v>13.4100802719567</v>
      </c>
      <c r="X271" s="349">
        <v>13.760420293999299</v>
      </c>
      <c r="Y271" s="347">
        <v>12.9427618197629</v>
      </c>
      <c r="Z271" s="351">
        <v>0.78492680948342597</v>
      </c>
      <c r="AA271" s="351">
        <v>0.76925544742279295</v>
      </c>
      <c r="AB271" s="351">
        <v>1.0150773261107962</v>
      </c>
    </row>
    <row r="272" spans="1:28" s="364" customFormat="1" ht="13.7" customHeight="1" x14ac:dyDescent="0.25">
      <c r="A272" s="342">
        <f t="shared" si="20"/>
        <v>5</v>
      </c>
      <c r="B272" s="354" t="s">
        <v>477</v>
      </c>
      <c r="C272" s="355" t="s">
        <v>730</v>
      </c>
      <c r="D272" s="397" t="s">
        <v>1106</v>
      </c>
      <c r="E272" s="356">
        <v>12464.543177224279</v>
      </c>
      <c r="F272" s="356">
        <v>1141.3</v>
      </c>
      <c r="G272" s="544">
        <v>0</v>
      </c>
      <c r="H272" s="357" t="s">
        <v>1117</v>
      </c>
      <c r="I272" s="356">
        <v>1225</v>
      </c>
      <c r="J272" s="358">
        <v>7.3337422237799155</v>
      </c>
      <c r="K272" s="359">
        <v>33.5852214849494</v>
      </c>
      <c r="L272" s="360">
        <v>62.898234449340997</v>
      </c>
      <c r="M272" s="358">
        <v>88.720198592229295</v>
      </c>
      <c r="N272" s="359">
        <v>33.982208529172645</v>
      </c>
      <c r="O272" s="360">
        <v>18.145183406049608</v>
      </c>
      <c r="P272" s="358">
        <v>12.864037931718094</v>
      </c>
      <c r="Q272" s="361">
        <v>2.2872018596427246</v>
      </c>
      <c r="R272" s="362">
        <v>2.0494090843001018</v>
      </c>
      <c r="S272" s="363">
        <v>1.7843618177947105</v>
      </c>
      <c r="T272" s="359">
        <v>12.651068227537616</v>
      </c>
      <c r="U272" s="360">
        <v>9.3082815516655266</v>
      </c>
      <c r="V272" s="358">
        <v>7.2899080245341521</v>
      </c>
      <c r="W272" s="359">
        <v>6.9582166706687696</v>
      </c>
      <c r="X272" s="360">
        <v>11.9138279569666</v>
      </c>
      <c r="Y272" s="358">
        <v>14.8298959980318</v>
      </c>
      <c r="Z272" s="362">
        <v>0.26285814422150183</v>
      </c>
      <c r="AA272" s="362">
        <v>0.43809690703583637</v>
      </c>
      <c r="AB272" s="362">
        <v>0.52571628844300367</v>
      </c>
    </row>
    <row r="273" spans="1:28" s="353" customFormat="1" ht="13.7" customHeight="1" x14ac:dyDescent="0.25">
      <c r="A273" s="342">
        <f t="shared" si="20"/>
        <v>1</v>
      </c>
      <c r="B273" s="343" t="s">
        <v>186</v>
      </c>
      <c r="C273" s="344" t="s">
        <v>731</v>
      </c>
      <c r="D273" s="396" t="s">
        <v>1106</v>
      </c>
      <c r="E273" s="345">
        <v>29921.958237497984</v>
      </c>
      <c r="F273" s="345">
        <v>1141.3</v>
      </c>
      <c r="G273" s="543">
        <v>0</v>
      </c>
      <c r="H273" s="346" t="s">
        <v>1117</v>
      </c>
      <c r="I273" s="345">
        <v>1245</v>
      </c>
      <c r="J273" s="347">
        <v>9.0861298519232534</v>
      </c>
      <c r="K273" s="348">
        <v>30.8763238083421</v>
      </c>
      <c r="L273" s="349">
        <v>60.299023403186602</v>
      </c>
      <c r="M273" s="347">
        <v>74.313835367125293</v>
      </c>
      <c r="N273" s="348">
        <v>36.96359732085871</v>
      </c>
      <c r="O273" s="349">
        <v>18.927338049386819</v>
      </c>
      <c r="P273" s="347">
        <v>15.357840089422762</v>
      </c>
      <c r="Q273" s="350">
        <v>3.2042509103273242</v>
      </c>
      <c r="R273" s="351">
        <v>2.7762405609451899</v>
      </c>
      <c r="S273" s="352">
        <v>2.4076905114235267</v>
      </c>
      <c r="T273" s="348">
        <v>11.437416564921399</v>
      </c>
      <c r="U273" s="349">
        <v>9.0688401968219114</v>
      </c>
      <c r="V273" s="347">
        <v>7.7414345107966547</v>
      </c>
      <c r="W273" s="348">
        <v>9.0644790948838505</v>
      </c>
      <c r="X273" s="349">
        <v>15.7176347668515</v>
      </c>
      <c r="Y273" s="347">
        <v>16.791844052764802</v>
      </c>
      <c r="Z273" s="351">
        <v>0.52571628844300367</v>
      </c>
      <c r="AA273" s="351">
        <v>1.0514325768860073</v>
      </c>
      <c r="AB273" s="351">
        <v>1.2266713397003419</v>
      </c>
    </row>
    <row r="274" spans="1:28" s="353" customFormat="1" ht="13.7" customHeight="1" x14ac:dyDescent="0.25">
      <c r="A274" s="342">
        <f t="shared" ref="A274" si="21">RANK(E274,$E$269:$E$276,0)</f>
        <v>6</v>
      </c>
      <c r="B274" s="354" t="s">
        <v>520</v>
      </c>
      <c r="C274" s="355" t="s">
        <v>732</v>
      </c>
      <c r="D274" s="397" t="s">
        <v>1106</v>
      </c>
      <c r="E274" s="356">
        <v>7920.9859069028062</v>
      </c>
      <c r="F274" s="356">
        <v>401.8</v>
      </c>
      <c r="G274" s="544" t="s">
        <v>656</v>
      </c>
      <c r="H274" s="357" t="s">
        <v>1118</v>
      </c>
      <c r="I274" s="356">
        <v>335</v>
      </c>
      <c r="J274" s="358">
        <v>-16.625186660029868</v>
      </c>
      <c r="K274" s="359">
        <v>31.094297432462</v>
      </c>
      <c r="L274" s="360">
        <v>37.617843292345903</v>
      </c>
      <c r="M274" s="358">
        <v>36.330325077756697</v>
      </c>
      <c r="N274" s="359">
        <v>12.921983552538048</v>
      </c>
      <c r="O274" s="360">
        <v>10.681101435758126</v>
      </c>
      <c r="P274" s="358">
        <v>11.059631289839539</v>
      </c>
      <c r="Q274" s="361">
        <v>3.4094509028808391</v>
      </c>
      <c r="R274" s="362">
        <v>2.8104451397989791</v>
      </c>
      <c r="S274" s="363">
        <v>2.4089170177711887</v>
      </c>
      <c r="T274" s="359">
        <v>8.3856197830734054</v>
      </c>
      <c r="U274" s="360">
        <v>6.5505299086571265</v>
      </c>
      <c r="V274" s="358">
        <v>6.490757615646733</v>
      </c>
      <c r="W274" s="359">
        <v>28.777222871367801</v>
      </c>
      <c r="X274" s="360">
        <v>28.846317757408301</v>
      </c>
      <c r="Y274" s="358">
        <v>23.456805492979601</v>
      </c>
      <c r="Z274" s="362">
        <v>2.862133256691588</v>
      </c>
      <c r="AA274" s="362">
        <v>3.1110144094473617</v>
      </c>
      <c r="AB274" s="362">
        <v>3.1110144094473617</v>
      </c>
    </row>
    <row r="275" spans="1:28" s="353" customFormat="1" ht="13.7" customHeight="1" x14ac:dyDescent="0.25">
      <c r="A275" s="342">
        <f t="shared" si="20"/>
        <v>7</v>
      </c>
      <c r="B275" s="343" t="s">
        <v>259</v>
      </c>
      <c r="C275" s="344" t="s">
        <v>733</v>
      </c>
      <c r="D275" s="396" t="s">
        <v>1106</v>
      </c>
      <c r="E275" s="345">
        <v>6879.1102220924158</v>
      </c>
      <c r="F275" s="345">
        <v>155.16</v>
      </c>
      <c r="G275" s="543">
        <v>0</v>
      </c>
      <c r="H275" s="346" t="s">
        <v>1119</v>
      </c>
      <c r="I275" s="345">
        <v>125</v>
      </c>
      <c r="J275" s="347">
        <v>-19.437999484403189</v>
      </c>
      <c r="K275" s="348">
        <v>8.5997928369447507</v>
      </c>
      <c r="L275" s="349">
        <v>11.4020223051856</v>
      </c>
      <c r="M275" s="347">
        <v>12.425117594645901</v>
      </c>
      <c r="N275" s="348">
        <v>18.042295081043335</v>
      </c>
      <c r="O275" s="349">
        <v>13.608112302098705</v>
      </c>
      <c r="P275" s="347">
        <v>12.487608170956861</v>
      </c>
      <c r="Q275" s="350">
        <v>1.0534268179613455</v>
      </c>
      <c r="R275" s="351">
        <v>0.99466162655786883</v>
      </c>
      <c r="S275" s="352">
        <v>0.93459821250903141</v>
      </c>
      <c r="T275" s="348">
        <v>7.7053678008516169</v>
      </c>
      <c r="U275" s="349">
        <v>7.3795794309681506</v>
      </c>
      <c r="V275" s="347">
        <v>7.2917614957984895</v>
      </c>
      <c r="W275" s="348">
        <v>5.9329165816201899</v>
      </c>
      <c r="X275" s="349">
        <v>7.5190528523152604</v>
      </c>
      <c r="Y275" s="347">
        <v>7.7172099959021798</v>
      </c>
      <c r="Z275" s="351">
        <v>1.9979376127868007</v>
      </c>
      <c r="AA275" s="351">
        <v>1.7401392111368912</v>
      </c>
      <c r="AB275" s="351">
        <v>1.5467904098994587</v>
      </c>
    </row>
    <row r="276" spans="1:28" s="364" customFormat="1" ht="13.7" customHeight="1" x14ac:dyDescent="0.25">
      <c r="A276" s="342">
        <f t="shared" si="20"/>
        <v>3</v>
      </c>
      <c r="B276" s="354" t="s">
        <v>80</v>
      </c>
      <c r="C276" s="355" t="s">
        <v>734</v>
      </c>
      <c r="D276" s="397" t="s">
        <v>1106</v>
      </c>
      <c r="E276" s="356">
        <v>26013.554589918313</v>
      </c>
      <c r="F276" s="356">
        <v>194.14</v>
      </c>
      <c r="G276" s="544">
        <v>0</v>
      </c>
      <c r="H276" s="357" t="s">
        <v>1118</v>
      </c>
      <c r="I276" s="356">
        <v>182</v>
      </c>
      <c r="J276" s="358">
        <v>-6.253219326259396</v>
      </c>
      <c r="K276" s="359">
        <v>9.1225155907123092</v>
      </c>
      <c r="L276" s="360">
        <v>14.9837638765826</v>
      </c>
      <c r="M276" s="358">
        <v>17.281992979768901</v>
      </c>
      <c r="N276" s="359">
        <v>21.281410601002989</v>
      </c>
      <c r="O276" s="360">
        <v>12.956691095714076</v>
      </c>
      <c r="P276" s="358">
        <v>11.233658075620632</v>
      </c>
      <c r="Q276" s="361">
        <v>2.4697263737636641</v>
      </c>
      <c r="R276" s="362">
        <v>2.1669427148463201</v>
      </c>
      <c r="S276" s="363">
        <v>1.9056938656712104</v>
      </c>
      <c r="T276" s="359">
        <v>8.6605253276196876</v>
      </c>
      <c r="U276" s="360">
        <v>7.0754068066460212</v>
      </c>
      <c r="V276" s="358">
        <v>6.4015105579948335</v>
      </c>
      <c r="W276" s="359">
        <v>12.027580274347001</v>
      </c>
      <c r="X276" s="360">
        <v>17.8166504199461</v>
      </c>
      <c r="Y276" s="358">
        <v>18.052348271273999</v>
      </c>
      <c r="Z276" s="362">
        <v>1.8543319254146495</v>
      </c>
      <c r="AA276" s="362">
        <v>2.0603688060162768</v>
      </c>
      <c r="AB276" s="362">
        <v>2.5754610075203463</v>
      </c>
    </row>
    <row r="277" spans="1:28" s="329" customFormat="1" ht="13.7" customHeight="1" x14ac:dyDescent="0.25">
      <c r="A277" s="320"/>
      <c r="B277" s="330" t="s">
        <v>177</v>
      </c>
      <c r="C277" s="331" t="s">
        <v>177</v>
      </c>
      <c r="D277" s="332" t="s">
        <v>789</v>
      </c>
      <c r="E277" s="332">
        <f>SUM(E278:E296)</f>
        <v>171468.78945215666</v>
      </c>
      <c r="F277" s="333"/>
      <c r="G277" s="542"/>
      <c r="H277" s="334"/>
      <c r="I277" s="333"/>
      <c r="J277" s="336">
        <v>9.8748483040577426</v>
      </c>
      <c r="K277" s="336">
        <v>52.159439995498339</v>
      </c>
      <c r="L277" s="337">
        <v>57.496605161232715</v>
      </c>
      <c r="M277" s="338">
        <v>67.870366952951116</v>
      </c>
      <c r="N277" s="336">
        <v>38.258444664585554</v>
      </c>
      <c r="O277" s="337">
        <v>36.673361713594623</v>
      </c>
      <c r="P277" s="338">
        <v>30.194165797192554</v>
      </c>
      <c r="Q277" s="339">
        <v>7.167104424860038</v>
      </c>
      <c r="R277" s="340">
        <v>6.2905372042008647</v>
      </c>
      <c r="S277" s="341">
        <v>5.4645574628148275</v>
      </c>
      <c r="T277" s="336">
        <v>23.972300914237582</v>
      </c>
      <c r="U277" s="337">
        <v>19.94012314800738</v>
      </c>
      <c r="V277" s="338">
        <v>17.085665538291821</v>
      </c>
      <c r="W277" s="336">
        <v>17.988120605334917</v>
      </c>
      <c r="X277" s="337">
        <v>17.409299012915966</v>
      </c>
      <c r="Y277" s="338">
        <v>18.235807442577016</v>
      </c>
      <c r="Z277" s="340">
        <v>0.6237641334844789</v>
      </c>
      <c r="AA277" s="340">
        <v>0.59767398804255323</v>
      </c>
      <c r="AB277" s="340">
        <v>0.65246754122082895</v>
      </c>
    </row>
    <row r="278" spans="1:28" s="364" customFormat="1" ht="13.7" customHeight="1" x14ac:dyDescent="0.25">
      <c r="A278" s="342">
        <f t="shared" ref="A278:A296" si="22">RANK(E278,$E$278:$E$296,0)</f>
        <v>14</v>
      </c>
      <c r="B278" s="354" t="s">
        <v>440</v>
      </c>
      <c r="C278" s="355" t="s">
        <v>735</v>
      </c>
      <c r="D278" s="397" t="s">
        <v>1111</v>
      </c>
      <c r="E278" s="356">
        <v>3743.0399152986633</v>
      </c>
      <c r="F278" s="356">
        <v>2791.2</v>
      </c>
      <c r="G278" s="544">
        <v>0</v>
      </c>
      <c r="H278" s="357" t="s">
        <v>1116</v>
      </c>
      <c r="I278" s="356">
        <v>3200</v>
      </c>
      <c r="J278" s="358">
        <v>14.646030381198049</v>
      </c>
      <c r="K278" s="359">
        <v>84.392790958820001</v>
      </c>
      <c r="L278" s="360">
        <v>96.817466115325004</v>
      </c>
      <c r="M278" s="358">
        <v>109.352037520282</v>
      </c>
      <c r="N278" s="359">
        <v>33.073915061796967</v>
      </c>
      <c r="O278" s="360">
        <v>28.829508889183657</v>
      </c>
      <c r="P278" s="358">
        <v>25.524901623184697</v>
      </c>
      <c r="Q278" s="361">
        <v>7.5004576131441745</v>
      </c>
      <c r="R278" s="362">
        <v>6.1816816949804387</v>
      </c>
      <c r="S278" s="363">
        <v>5.157463321695003</v>
      </c>
      <c r="T278" s="359">
        <v>24.133925770543645</v>
      </c>
      <c r="U278" s="360">
        <v>20.014662857266806</v>
      </c>
      <c r="V278" s="358">
        <v>17.381932282257473</v>
      </c>
      <c r="W278" s="359">
        <v>25.0232941101584</v>
      </c>
      <c r="X278" s="360">
        <v>23.5089451819691</v>
      </c>
      <c r="Y278" s="358">
        <v>22.030705046151201</v>
      </c>
      <c r="Z278" s="362">
        <v>0.5486290843088063</v>
      </c>
      <c r="AA278" s="362">
        <v>0.62436027159495922</v>
      </c>
      <c r="AB278" s="362">
        <v>0.7051937071385318</v>
      </c>
    </row>
    <row r="279" spans="1:28" s="364" customFormat="1" ht="13.7" customHeight="1" x14ac:dyDescent="0.25">
      <c r="A279" s="342">
        <f t="shared" si="22"/>
        <v>10</v>
      </c>
      <c r="B279" s="354" t="s">
        <v>162</v>
      </c>
      <c r="C279" s="355" t="s">
        <v>736</v>
      </c>
      <c r="D279" s="397" t="s">
        <v>1111</v>
      </c>
      <c r="E279" s="356">
        <v>6747.9500885525676</v>
      </c>
      <c r="F279" s="356">
        <v>5258</v>
      </c>
      <c r="G279" s="544">
        <v>0</v>
      </c>
      <c r="H279" s="357" t="s">
        <v>1117</v>
      </c>
      <c r="I279" s="356">
        <v>6025</v>
      </c>
      <c r="J279" s="358">
        <v>14.587295549638647</v>
      </c>
      <c r="K279" s="359">
        <v>204.648729489663</v>
      </c>
      <c r="L279" s="360">
        <v>175.24940460420299</v>
      </c>
      <c r="M279" s="358">
        <v>196.67219477544</v>
      </c>
      <c r="N279" s="359">
        <v>25.692805487295178</v>
      </c>
      <c r="O279" s="360">
        <v>30.002954999334118</v>
      </c>
      <c r="P279" s="358">
        <v>26.734841729933283</v>
      </c>
      <c r="Q279" s="361">
        <v>4.5541754682884816</v>
      </c>
      <c r="R279" s="362">
        <v>3.9711654283774682</v>
      </c>
      <c r="S279" s="363">
        <v>3.4555344176129879</v>
      </c>
      <c r="T279" s="359">
        <v>20.977564815325</v>
      </c>
      <c r="U279" s="360">
        <v>18.097263420045898</v>
      </c>
      <c r="V279" s="358">
        <v>15.896482793576034</v>
      </c>
      <c r="W279" s="359">
        <v>18.976035459620299</v>
      </c>
      <c r="X279" s="360">
        <v>14.141059506500801</v>
      </c>
      <c r="Y279" s="358">
        <v>13.822598970335299</v>
      </c>
      <c r="Z279" s="362">
        <v>0.76065009146173068</v>
      </c>
      <c r="AA279" s="362">
        <v>0.76065009146173068</v>
      </c>
      <c r="AB279" s="362">
        <v>0.76065009146173068</v>
      </c>
    </row>
    <row r="280" spans="1:28" s="353" customFormat="1" ht="13.7" customHeight="1" x14ac:dyDescent="0.25">
      <c r="A280" s="342">
        <f t="shared" si="22"/>
        <v>9</v>
      </c>
      <c r="B280" s="343" t="s">
        <v>82</v>
      </c>
      <c r="C280" s="344" t="s">
        <v>737</v>
      </c>
      <c r="D280" s="396" t="s">
        <v>1111</v>
      </c>
      <c r="E280" s="345">
        <v>8314.4434561809685</v>
      </c>
      <c r="F280" s="345">
        <v>1333.7</v>
      </c>
      <c r="G280" s="543">
        <v>0</v>
      </c>
      <c r="H280" s="346" t="s">
        <v>1117</v>
      </c>
      <c r="I280" s="345">
        <v>1270</v>
      </c>
      <c r="J280" s="347">
        <v>-4.7761865486991129</v>
      </c>
      <c r="K280" s="348">
        <v>63.593523663317299</v>
      </c>
      <c r="L280" s="349">
        <v>74.788789561601902</v>
      </c>
      <c r="M280" s="347">
        <v>83.692144406990806</v>
      </c>
      <c r="N280" s="348">
        <v>20.97226137461729</v>
      </c>
      <c r="O280" s="349">
        <v>17.832886557168575</v>
      </c>
      <c r="P280" s="347">
        <v>15.935784767496004</v>
      </c>
      <c r="Q280" s="350">
        <v>2.1430147651208964</v>
      </c>
      <c r="R280" s="351">
        <v>1.921513666239858</v>
      </c>
      <c r="S280" s="352">
        <v>1.72150869319146</v>
      </c>
      <c r="T280" s="348">
        <v>10.350993892877158</v>
      </c>
      <c r="U280" s="349">
        <v>8.6155219176198017</v>
      </c>
      <c r="V280" s="347">
        <v>7.458366373530084</v>
      </c>
      <c r="W280" s="348">
        <v>10.738064952527401</v>
      </c>
      <c r="X280" s="349">
        <v>11.362314968202099</v>
      </c>
      <c r="Y280" s="347">
        <v>11.3958677661669</v>
      </c>
      <c r="Z280" s="351">
        <v>0.22493814201094697</v>
      </c>
      <c r="AA280" s="351">
        <v>0.22493814201094697</v>
      </c>
      <c r="AB280" s="351">
        <v>0.22493814201094697</v>
      </c>
    </row>
    <row r="281" spans="1:28" s="364" customFormat="1" ht="13.7" customHeight="1" x14ac:dyDescent="0.25">
      <c r="A281" s="342">
        <f t="shared" si="22"/>
        <v>12</v>
      </c>
      <c r="B281" s="354" t="s">
        <v>160</v>
      </c>
      <c r="C281" s="355" t="s">
        <v>738</v>
      </c>
      <c r="D281" s="397" t="s">
        <v>1111</v>
      </c>
      <c r="E281" s="356">
        <v>6127.7869097032144</v>
      </c>
      <c r="F281" s="356">
        <v>352.55</v>
      </c>
      <c r="G281" s="544">
        <v>0</v>
      </c>
      <c r="H281" s="357" t="s">
        <v>1118</v>
      </c>
      <c r="I281" s="356">
        <v>385</v>
      </c>
      <c r="J281" s="358">
        <v>9.2043681747269837</v>
      </c>
      <c r="K281" s="359">
        <v>4.8839917231271004</v>
      </c>
      <c r="L281" s="360">
        <v>9.5203086842068902</v>
      </c>
      <c r="M281" s="358">
        <v>11.648462098302</v>
      </c>
      <c r="N281" s="359">
        <v>72.184807015657853</v>
      </c>
      <c r="O281" s="360">
        <v>37.031362290262749</v>
      </c>
      <c r="P281" s="358">
        <v>30.265797924636878</v>
      </c>
      <c r="Q281" s="361">
        <v>1.6646328268023536</v>
      </c>
      <c r="R281" s="362">
        <v>1.5962086154387587</v>
      </c>
      <c r="S281" s="363">
        <v>1.5191278641156378</v>
      </c>
      <c r="T281" s="359">
        <v>18.717013332828902</v>
      </c>
      <c r="U281" s="360">
        <v>13.300413682531795</v>
      </c>
      <c r="V281" s="358">
        <v>11.40723207258689</v>
      </c>
      <c r="W281" s="359">
        <v>2.83500736732694</v>
      </c>
      <c r="X281" s="360">
        <v>4.40087192852274</v>
      </c>
      <c r="Y281" s="358">
        <v>5.1434780081405602</v>
      </c>
      <c r="Z281" s="362">
        <v>0.12526870991040165</v>
      </c>
      <c r="AA281" s="362">
        <v>0.12526870991040165</v>
      </c>
      <c r="AB281" s="362">
        <v>0.12526870991040165</v>
      </c>
    </row>
    <row r="282" spans="1:28" s="353" customFormat="1" ht="13.7" customHeight="1" x14ac:dyDescent="0.25">
      <c r="A282" s="342">
        <f t="shared" si="22"/>
        <v>7</v>
      </c>
      <c r="B282" s="343" t="s">
        <v>260</v>
      </c>
      <c r="C282" s="344" t="s">
        <v>739</v>
      </c>
      <c r="D282" s="396" t="s">
        <v>1111</v>
      </c>
      <c r="E282" s="345">
        <v>9334.3822879568506</v>
      </c>
      <c r="F282" s="345">
        <v>864.25</v>
      </c>
      <c r="G282" s="543">
        <v>0</v>
      </c>
      <c r="H282" s="346" t="s">
        <v>1118</v>
      </c>
      <c r="I282" s="345">
        <v>915</v>
      </c>
      <c r="J282" s="347">
        <v>5.8721434770031777</v>
      </c>
      <c r="K282" s="348">
        <v>42.806783968159699</v>
      </c>
      <c r="L282" s="349">
        <v>36.523966256935203</v>
      </c>
      <c r="M282" s="347">
        <v>44.004941521059799</v>
      </c>
      <c r="N282" s="348">
        <v>20.189556885255421</v>
      </c>
      <c r="O282" s="349">
        <v>23.662545133249196</v>
      </c>
      <c r="P282" s="347">
        <v>19.639839757232469</v>
      </c>
      <c r="Q282" s="350">
        <v>3.0707291112551092</v>
      </c>
      <c r="R282" s="351">
        <v>2.7525745385791058</v>
      </c>
      <c r="S282" s="352">
        <v>2.4442052136629391</v>
      </c>
      <c r="T282" s="348">
        <v>12.324132691193158</v>
      </c>
      <c r="U282" s="349">
        <v>13.55488817830566</v>
      </c>
      <c r="V282" s="347">
        <v>11.082517928659167</v>
      </c>
      <c r="W282" s="348">
        <v>16.4784014634111</v>
      </c>
      <c r="X282" s="349">
        <v>12.2681675421892</v>
      </c>
      <c r="Y282" s="347">
        <v>13.183614608443699</v>
      </c>
      <c r="Z282" s="351">
        <v>0.42001735608909452</v>
      </c>
      <c r="AA282" s="351">
        <v>0.46201909169800404</v>
      </c>
      <c r="AB282" s="351">
        <v>0.50822100086780442</v>
      </c>
    </row>
    <row r="283" spans="1:28" s="364" customFormat="1" ht="13.7" customHeight="1" x14ac:dyDescent="0.25">
      <c r="A283" s="342">
        <f t="shared" si="22"/>
        <v>6</v>
      </c>
      <c r="B283" s="354" t="s">
        <v>83</v>
      </c>
      <c r="C283" s="355" t="s">
        <v>740</v>
      </c>
      <c r="D283" s="397" t="s">
        <v>1111</v>
      </c>
      <c r="E283" s="356">
        <v>10338.64658621156</v>
      </c>
      <c r="F283" s="356">
        <v>1192.4000000000001</v>
      </c>
      <c r="G283" s="544">
        <v>0</v>
      </c>
      <c r="H283" s="357" t="s">
        <v>1117</v>
      </c>
      <c r="I283" s="356">
        <v>1490</v>
      </c>
      <c r="J283" s="358">
        <v>24.958067762495805</v>
      </c>
      <c r="K283" s="359">
        <v>52.146793939551898</v>
      </c>
      <c r="L283" s="360">
        <v>55.8797133948976</v>
      </c>
      <c r="M283" s="358">
        <v>64.095934726804899</v>
      </c>
      <c r="N283" s="359">
        <v>22.866218801144701</v>
      </c>
      <c r="O283" s="360">
        <v>21.338692122012183</v>
      </c>
      <c r="P283" s="358">
        <v>18.603363927561833</v>
      </c>
      <c r="Q283" s="361">
        <v>2.7813060765413709</v>
      </c>
      <c r="R283" s="362">
        <v>2.5018927892694851</v>
      </c>
      <c r="S283" s="363">
        <v>2.2384287247856283</v>
      </c>
      <c r="T283" s="359">
        <v>14.1710762019855</v>
      </c>
      <c r="U283" s="360">
        <v>12.852553805751528</v>
      </c>
      <c r="V283" s="358">
        <v>10.853944994972121</v>
      </c>
      <c r="W283" s="359">
        <v>12.7829790700287</v>
      </c>
      <c r="X283" s="360">
        <v>12.3447619600064</v>
      </c>
      <c r="Y283" s="358">
        <v>12.701139339054199</v>
      </c>
      <c r="Z283" s="362">
        <v>0.67091580006709151</v>
      </c>
      <c r="AA283" s="362">
        <v>0.67091580006709151</v>
      </c>
      <c r="AB283" s="362">
        <v>0.67091580006709151</v>
      </c>
    </row>
    <row r="284" spans="1:28" s="353" customFormat="1" ht="13.7" customHeight="1" x14ac:dyDescent="0.25">
      <c r="A284" s="342">
        <f t="shared" si="22"/>
        <v>2</v>
      </c>
      <c r="B284" s="343" t="s">
        <v>84</v>
      </c>
      <c r="C284" s="344" t="s">
        <v>741</v>
      </c>
      <c r="D284" s="396" t="s">
        <v>1111</v>
      </c>
      <c r="E284" s="345">
        <v>16664.981378521974</v>
      </c>
      <c r="F284" s="345">
        <v>5848.5</v>
      </c>
      <c r="G284" s="543">
        <v>0</v>
      </c>
      <c r="H284" s="346" t="s">
        <v>1118</v>
      </c>
      <c r="I284" s="345">
        <v>6660</v>
      </c>
      <c r="J284" s="347">
        <v>13.875352654526797</v>
      </c>
      <c r="K284" s="348">
        <v>97.084873407957801</v>
      </c>
      <c r="L284" s="349">
        <v>118.660320564939</v>
      </c>
      <c r="M284" s="347">
        <v>144.72027506075</v>
      </c>
      <c r="N284" s="348">
        <v>60.241104455316858</v>
      </c>
      <c r="O284" s="349">
        <v>49.287748188741013</v>
      </c>
      <c r="P284" s="347">
        <v>40.412443920141421</v>
      </c>
      <c r="Q284" s="350">
        <v>9.2168229475153485</v>
      </c>
      <c r="R284" s="351">
        <v>8.0869016164544245</v>
      </c>
      <c r="S284" s="352">
        <v>6.9797266460877898</v>
      </c>
      <c r="T284" s="348">
        <v>42.596422313001057</v>
      </c>
      <c r="U284" s="349">
        <v>34.521090370442082</v>
      </c>
      <c r="V284" s="347">
        <v>28.20626378321186</v>
      </c>
      <c r="W284" s="348">
        <v>16.202167940077999</v>
      </c>
      <c r="X284" s="349">
        <v>17.478929460341</v>
      </c>
      <c r="Y284" s="347">
        <v>18.540412033437899</v>
      </c>
      <c r="Z284" s="351">
        <v>0.51295203898435493</v>
      </c>
      <c r="AA284" s="351">
        <v>0.51295203898435493</v>
      </c>
      <c r="AB284" s="351">
        <v>0.51295203898435493</v>
      </c>
    </row>
    <row r="285" spans="1:28" s="364" customFormat="1" ht="13.7" customHeight="1" x14ac:dyDescent="0.25">
      <c r="A285" s="342">
        <f t="shared" si="22"/>
        <v>5</v>
      </c>
      <c r="B285" s="354" t="s">
        <v>85</v>
      </c>
      <c r="C285" s="355" t="s">
        <v>742</v>
      </c>
      <c r="D285" s="397" t="s">
        <v>1111</v>
      </c>
      <c r="E285" s="356">
        <v>10878.73832583588</v>
      </c>
      <c r="F285" s="356">
        <v>1217.3</v>
      </c>
      <c r="G285" s="544">
        <v>0</v>
      </c>
      <c r="H285" s="357" t="s">
        <v>1118</v>
      </c>
      <c r="I285" s="356">
        <v>1205</v>
      </c>
      <c r="J285" s="358">
        <v>-1.0104329253265432</v>
      </c>
      <c r="K285" s="359">
        <v>61.032526068562603</v>
      </c>
      <c r="L285" s="360">
        <v>50.931923772201003</v>
      </c>
      <c r="M285" s="358">
        <v>57.287270042152798</v>
      </c>
      <c r="N285" s="359">
        <v>19.945102692169613</v>
      </c>
      <c r="O285" s="360">
        <v>23.90053054827689</v>
      </c>
      <c r="P285" s="358">
        <v>21.249048856827933</v>
      </c>
      <c r="Q285" s="361">
        <v>2.6711490752241085</v>
      </c>
      <c r="R285" s="362">
        <v>2.4256783546223968</v>
      </c>
      <c r="S285" s="363">
        <v>2.1960561655141984</v>
      </c>
      <c r="T285" s="359">
        <v>12.431942915179478</v>
      </c>
      <c r="U285" s="360">
        <v>12.651614050124234</v>
      </c>
      <c r="V285" s="358">
        <v>10.828425903405936</v>
      </c>
      <c r="W285" s="359">
        <v>14.2298576082033</v>
      </c>
      <c r="X285" s="360">
        <v>10.6378500424966</v>
      </c>
      <c r="Y285" s="358">
        <v>10.8483118574075</v>
      </c>
      <c r="Z285" s="362">
        <v>0.3954982337961061</v>
      </c>
      <c r="AA285" s="362">
        <v>0.3954982337961061</v>
      </c>
      <c r="AB285" s="362">
        <v>0.3954982337961061</v>
      </c>
    </row>
    <row r="286" spans="1:28" s="353" customFormat="1" ht="13.7" customHeight="1" x14ac:dyDescent="0.25">
      <c r="A286" s="342">
        <f>RANK(E286,$E$278:$E$296,0)</f>
        <v>15</v>
      </c>
      <c r="B286" s="343" t="s">
        <v>484</v>
      </c>
      <c r="C286" s="344" t="s">
        <v>743</v>
      </c>
      <c r="D286" s="396" t="s">
        <v>1111</v>
      </c>
      <c r="E286" s="345">
        <v>3149.3456012150482</v>
      </c>
      <c r="F286" s="345">
        <v>1547.6</v>
      </c>
      <c r="G286" s="543">
        <v>0</v>
      </c>
      <c r="H286" s="346" t="s">
        <v>1116</v>
      </c>
      <c r="I286" s="345">
        <v>1770</v>
      </c>
      <c r="J286" s="347">
        <v>14.370638407857328</v>
      </c>
      <c r="K286" s="348">
        <v>47.061705766818697</v>
      </c>
      <c r="L286" s="349">
        <v>60.557019598095501</v>
      </c>
      <c r="M286" s="347">
        <v>72.936659879810904</v>
      </c>
      <c r="N286" s="348">
        <v>32.884485905973044</v>
      </c>
      <c r="O286" s="349">
        <v>25.556079382226919</v>
      </c>
      <c r="P286" s="347">
        <v>21.218410639453761</v>
      </c>
      <c r="Q286" s="350">
        <v>6.2340437013059447</v>
      </c>
      <c r="R286" s="351">
        <v>5.0784812768189402</v>
      </c>
      <c r="S286" s="352">
        <v>4.1516063833334202</v>
      </c>
      <c r="T286" s="348">
        <v>17.314483618495306</v>
      </c>
      <c r="U286" s="349">
        <v>14.544979969015632</v>
      </c>
      <c r="V286" s="347">
        <v>12.386952356981393</v>
      </c>
      <c r="W286" s="348">
        <v>19.491362393571599</v>
      </c>
      <c r="X286" s="349">
        <v>21.901805310252801</v>
      </c>
      <c r="Y286" s="347">
        <v>21.530858493462599</v>
      </c>
      <c r="Z286" s="351">
        <v>0.21075039762603903</v>
      </c>
      <c r="AA286" s="351">
        <v>0.26298975509313588</v>
      </c>
      <c r="AB286" s="351">
        <v>0.31675261507926078</v>
      </c>
    </row>
    <row r="287" spans="1:28" s="353" customFormat="1" ht="13.7" customHeight="1" x14ac:dyDescent="0.25">
      <c r="A287" s="342">
        <f t="shared" si="22"/>
        <v>17</v>
      </c>
      <c r="B287" s="343" t="s">
        <v>192</v>
      </c>
      <c r="C287" s="344" t="s">
        <v>744</v>
      </c>
      <c r="D287" s="396" t="s">
        <v>1111</v>
      </c>
      <c r="E287" s="345">
        <v>1980.9260964171092</v>
      </c>
      <c r="F287" s="345">
        <v>1332.1</v>
      </c>
      <c r="G287" s="543">
        <v>0</v>
      </c>
      <c r="H287" s="346" t="s">
        <v>1117</v>
      </c>
      <c r="I287" s="345">
        <v>1565</v>
      </c>
      <c r="J287" s="347">
        <v>17.483672396967197</v>
      </c>
      <c r="K287" s="348">
        <v>34.297404759220797</v>
      </c>
      <c r="L287" s="349">
        <v>46.091702426159301</v>
      </c>
      <c r="M287" s="347">
        <v>59.091320589980697</v>
      </c>
      <c r="N287" s="348">
        <v>38.839673419950735</v>
      </c>
      <c r="O287" s="349">
        <v>28.901080452258753</v>
      </c>
      <c r="P287" s="347">
        <v>22.543073783087287</v>
      </c>
      <c r="Q287" s="350">
        <v>4.8852587614920511</v>
      </c>
      <c r="R287" s="351">
        <v>3.9034272962694629</v>
      </c>
      <c r="S287" s="352">
        <v>3.3678914675223899</v>
      </c>
      <c r="T287" s="348">
        <v>18.004772170986964</v>
      </c>
      <c r="U287" s="349">
        <v>15.16911739253637</v>
      </c>
      <c r="V287" s="347">
        <v>12.6782718657308</v>
      </c>
      <c r="W287" s="348">
        <v>13.374050554069299</v>
      </c>
      <c r="X287" s="349">
        <v>15.1268847700281</v>
      </c>
      <c r="Y287" s="347">
        <v>16.040129185082002</v>
      </c>
      <c r="Z287" s="351">
        <v>0.25010241263931765</v>
      </c>
      <c r="AA287" s="351">
        <v>0.34600782543472186</v>
      </c>
      <c r="AB287" s="351">
        <v>0.44359523001261697</v>
      </c>
    </row>
    <row r="288" spans="1:28" s="364" customFormat="1" ht="13.7" customHeight="1" x14ac:dyDescent="0.25">
      <c r="A288" s="342">
        <f t="shared" si="22"/>
        <v>11</v>
      </c>
      <c r="B288" s="354" t="s">
        <v>86</v>
      </c>
      <c r="C288" s="355" t="s">
        <v>745</v>
      </c>
      <c r="D288" s="397" t="s">
        <v>1111</v>
      </c>
      <c r="E288" s="356">
        <v>6336.1525494144798</v>
      </c>
      <c r="F288" s="356">
        <v>2091.8000000000002</v>
      </c>
      <c r="G288" s="544">
        <v>0</v>
      </c>
      <c r="H288" s="357" t="s">
        <v>1116</v>
      </c>
      <c r="I288" s="356">
        <v>2210</v>
      </c>
      <c r="J288" s="358">
        <v>5.6506358160435921</v>
      </c>
      <c r="K288" s="359">
        <v>108.81871513481801</v>
      </c>
      <c r="L288" s="360">
        <v>92.597687968842706</v>
      </c>
      <c r="M288" s="358">
        <v>105.063242656488</v>
      </c>
      <c r="N288" s="359">
        <v>19.22279634903262</v>
      </c>
      <c r="O288" s="360">
        <v>22.59019686003229</v>
      </c>
      <c r="P288" s="358">
        <v>19.909912802132848</v>
      </c>
      <c r="Q288" s="361">
        <v>5.0531833839365783</v>
      </c>
      <c r="R288" s="362">
        <v>4.3445355068099971</v>
      </c>
      <c r="S288" s="363">
        <v>3.725607506994927</v>
      </c>
      <c r="T288" s="359">
        <v>12.288949516122674</v>
      </c>
      <c r="U288" s="360">
        <v>15.064046027536929</v>
      </c>
      <c r="V288" s="358">
        <v>13.14048583363564</v>
      </c>
      <c r="W288" s="359">
        <v>29.911963193451001</v>
      </c>
      <c r="X288" s="360">
        <v>20.682162231520302</v>
      </c>
      <c r="Y288" s="358">
        <v>20.147439372697001</v>
      </c>
      <c r="Z288" s="362">
        <v>0.11951429390955157</v>
      </c>
      <c r="AA288" s="362">
        <v>0.11951429390955157</v>
      </c>
      <c r="AB288" s="362">
        <v>0.11951429390955157</v>
      </c>
    </row>
    <row r="289" spans="1:28" s="353" customFormat="1" ht="13.7" customHeight="1" x14ac:dyDescent="0.25">
      <c r="A289" s="342">
        <f t="shared" si="22"/>
        <v>13</v>
      </c>
      <c r="B289" s="343" t="s">
        <v>149</v>
      </c>
      <c r="C289" s="344" t="s">
        <v>746</v>
      </c>
      <c r="D289" s="396" t="s">
        <v>1111</v>
      </c>
      <c r="E289" s="345">
        <v>4052.8952680663333</v>
      </c>
      <c r="F289" s="345">
        <v>1488.3</v>
      </c>
      <c r="G289" s="543">
        <v>0</v>
      </c>
      <c r="H289" s="346" t="s">
        <v>1117</v>
      </c>
      <c r="I289" s="345">
        <v>1610</v>
      </c>
      <c r="J289" s="347">
        <v>8.1771148289995423</v>
      </c>
      <c r="K289" s="348">
        <v>43.745989181455201</v>
      </c>
      <c r="L289" s="349">
        <v>55.758610300895803</v>
      </c>
      <c r="M289" s="347">
        <v>67.437821519361805</v>
      </c>
      <c r="N289" s="348">
        <v>34.021404655559145</v>
      </c>
      <c r="O289" s="349">
        <v>26.691841707828385</v>
      </c>
      <c r="P289" s="347">
        <v>22.069218229012634</v>
      </c>
      <c r="Q289" s="350">
        <v>4.0481378485299722</v>
      </c>
      <c r="R289" s="351">
        <v>3.5485636324171268</v>
      </c>
      <c r="S289" s="352">
        <v>3.0823431379266175</v>
      </c>
      <c r="T289" s="348">
        <v>18.838480453876716</v>
      </c>
      <c r="U289" s="349">
        <v>15.510413857964171</v>
      </c>
      <c r="V289" s="347">
        <v>12.641848466123676</v>
      </c>
      <c r="W289" s="348">
        <v>12.529499585018</v>
      </c>
      <c r="X289" s="349">
        <v>14.1688396187243</v>
      </c>
      <c r="Y289" s="347">
        <v>14.948709640953201</v>
      </c>
      <c r="Z289" s="351">
        <v>0.26876301820869447</v>
      </c>
      <c r="AA289" s="351">
        <v>0.26876301820869447</v>
      </c>
      <c r="AB289" s="351">
        <v>0.26876301820869447</v>
      </c>
    </row>
    <row r="290" spans="1:28" s="364" customFormat="1" ht="13.7" customHeight="1" x14ac:dyDescent="0.25">
      <c r="A290" s="342">
        <f t="shared" si="22"/>
        <v>4</v>
      </c>
      <c r="B290" s="354" t="s">
        <v>87</v>
      </c>
      <c r="C290" s="355" t="s">
        <v>747</v>
      </c>
      <c r="D290" s="397" t="s">
        <v>1111</v>
      </c>
      <c r="E290" s="356">
        <v>11161.422078779584</v>
      </c>
      <c r="F290" s="356">
        <v>2274.5</v>
      </c>
      <c r="G290" s="544">
        <v>0</v>
      </c>
      <c r="H290" s="357" t="s">
        <v>1117</v>
      </c>
      <c r="I290" s="356">
        <v>2400</v>
      </c>
      <c r="J290" s="358">
        <v>5.5176961969663596</v>
      </c>
      <c r="K290" s="359">
        <v>109.45329053640501</v>
      </c>
      <c r="L290" s="360">
        <v>95.442684253316301</v>
      </c>
      <c r="M290" s="358">
        <v>96.427676856276605</v>
      </c>
      <c r="N290" s="359">
        <v>20.780553867802482</v>
      </c>
      <c r="O290" s="360">
        <v>23.831056490020806</v>
      </c>
      <c r="P290" s="358">
        <v>23.587626230901463</v>
      </c>
      <c r="Q290" s="361">
        <v>4.7703830365059376</v>
      </c>
      <c r="R290" s="362">
        <v>4.0310947892202185</v>
      </c>
      <c r="S290" s="363">
        <v>3.4849347338695291</v>
      </c>
      <c r="T290" s="359">
        <v>13.257280485322211</v>
      </c>
      <c r="U290" s="360">
        <v>13.776174001022323</v>
      </c>
      <c r="V290" s="358">
        <v>13.194336181794647</v>
      </c>
      <c r="W290" s="359">
        <v>25.6459999312526</v>
      </c>
      <c r="X290" s="360">
        <v>18.3361166367797</v>
      </c>
      <c r="Y290" s="358">
        <v>15.848017441140501</v>
      </c>
      <c r="Z290" s="362">
        <v>0.35172565398988787</v>
      </c>
      <c r="AA290" s="362">
        <v>0.35172565398988787</v>
      </c>
      <c r="AB290" s="362">
        <v>0.35172565398988787</v>
      </c>
    </row>
    <row r="291" spans="1:28" s="353" customFormat="1" ht="13.7" customHeight="1" x14ac:dyDescent="0.25">
      <c r="A291" s="342">
        <f t="shared" si="22"/>
        <v>8</v>
      </c>
      <c r="B291" s="343" t="s">
        <v>301</v>
      </c>
      <c r="C291" s="344" t="s">
        <v>748</v>
      </c>
      <c r="D291" s="396" t="s">
        <v>1111</v>
      </c>
      <c r="E291" s="345">
        <v>8855.658385745719</v>
      </c>
      <c r="F291" s="345">
        <v>1998.5</v>
      </c>
      <c r="G291" s="543">
        <v>0</v>
      </c>
      <c r="H291" s="346" t="s">
        <v>1117</v>
      </c>
      <c r="I291" s="345">
        <v>2430</v>
      </c>
      <c r="J291" s="347">
        <v>21.591193395046293</v>
      </c>
      <c r="K291" s="348">
        <v>46.757905519677799</v>
      </c>
      <c r="L291" s="349">
        <v>55.525458987822802</v>
      </c>
      <c r="M291" s="347">
        <v>67.653153457352403</v>
      </c>
      <c r="N291" s="348">
        <v>42.741435438311981</v>
      </c>
      <c r="O291" s="349">
        <v>35.992498512048101</v>
      </c>
      <c r="P291" s="347">
        <v>29.540382049741794</v>
      </c>
      <c r="Q291" s="350">
        <v>5.1009771585823644</v>
      </c>
      <c r="R291" s="351">
        <v>4.495690140864232</v>
      </c>
      <c r="S291" s="352">
        <v>3.9278126754973917</v>
      </c>
      <c r="T291" s="348">
        <v>24.917424940970321</v>
      </c>
      <c r="U291" s="349">
        <v>21.31455138993125</v>
      </c>
      <c r="V291" s="347">
        <v>18.378001664984065</v>
      </c>
      <c r="W291" s="348">
        <v>12.6517127153638</v>
      </c>
      <c r="X291" s="349">
        <v>13.2784478047648</v>
      </c>
      <c r="Y291" s="347">
        <v>14.192807102922499</v>
      </c>
      <c r="Z291" s="351">
        <v>0.11698250067470053</v>
      </c>
      <c r="AA291" s="351">
        <v>0.13891783584644182</v>
      </c>
      <c r="AB291" s="351">
        <v>0.16925982851476706</v>
      </c>
    </row>
    <row r="292" spans="1:28" s="364" customFormat="1" ht="13.7" customHeight="1" x14ac:dyDescent="0.25">
      <c r="A292" s="342">
        <f t="shared" si="22"/>
        <v>18</v>
      </c>
      <c r="B292" s="354" t="s">
        <v>184</v>
      </c>
      <c r="C292" s="355" t="s">
        <v>749</v>
      </c>
      <c r="D292" s="397" t="s">
        <v>1111</v>
      </c>
      <c r="E292" s="356">
        <v>1975.4666121236514</v>
      </c>
      <c r="F292" s="356">
        <v>1027.55</v>
      </c>
      <c r="G292" s="544">
        <v>0</v>
      </c>
      <c r="H292" s="357" t="s">
        <v>1119</v>
      </c>
      <c r="I292" s="356">
        <v>750</v>
      </c>
      <c r="J292" s="358">
        <v>-27.010851053476713</v>
      </c>
      <c r="K292" s="359">
        <v>74.178363920943696</v>
      </c>
      <c r="L292" s="360">
        <v>37.4120271426861</v>
      </c>
      <c r="M292" s="358">
        <v>42.345053483500799</v>
      </c>
      <c r="N292" s="359">
        <v>13.852421995922169</v>
      </c>
      <c r="O292" s="360">
        <v>27.465766452082825</v>
      </c>
      <c r="P292" s="358">
        <v>24.26611647569111</v>
      </c>
      <c r="Q292" s="361">
        <v>2.0155635045071771</v>
      </c>
      <c r="R292" s="362">
        <v>1.8950800852256764</v>
      </c>
      <c r="S292" s="363">
        <v>1.7729680158762557</v>
      </c>
      <c r="T292" s="359">
        <v>10.774938238132432</v>
      </c>
      <c r="U292" s="360">
        <v>22.849611343767855</v>
      </c>
      <c r="V292" s="358">
        <v>18.574506017178301</v>
      </c>
      <c r="W292" s="359">
        <v>15.8707662367928</v>
      </c>
      <c r="X292" s="360">
        <v>7.1123658801441998</v>
      </c>
      <c r="Y292" s="358">
        <v>7.5495864830670998</v>
      </c>
      <c r="Z292" s="362">
        <v>0.48659432631015531</v>
      </c>
      <c r="AA292" s="362">
        <v>0.48659432631015531</v>
      </c>
      <c r="AB292" s="362">
        <v>0.48659432631015531</v>
      </c>
    </row>
    <row r="293" spans="1:28" s="364" customFormat="1" ht="13.7" customHeight="1" x14ac:dyDescent="0.25">
      <c r="A293" s="342">
        <f t="shared" si="22"/>
        <v>16</v>
      </c>
      <c r="B293" s="354" t="s">
        <v>290</v>
      </c>
      <c r="C293" s="355" t="s">
        <v>750</v>
      </c>
      <c r="D293" s="397" t="s">
        <v>1111</v>
      </c>
      <c r="E293" s="356">
        <v>2019.6036595446785</v>
      </c>
      <c r="F293" s="356">
        <v>142.18</v>
      </c>
      <c r="G293" s="544">
        <v>0</v>
      </c>
      <c r="H293" s="357" t="s">
        <v>1117</v>
      </c>
      <c r="I293" s="356">
        <v>175</v>
      </c>
      <c r="J293" s="358">
        <v>23.083415388943585</v>
      </c>
      <c r="K293" s="359">
        <v>-1.2522608706157801</v>
      </c>
      <c r="L293" s="360">
        <v>2.4073005549892401</v>
      </c>
      <c r="M293" s="358">
        <v>4.7942749546947603</v>
      </c>
      <c r="N293" s="359" t="s">
        <v>50</v>
      </c>
      <c r="O293" s="360">
        <v>59.062006073701717</v>
      </c>
      <c r="P293" s="358">
        <v>29.656204815865063</v>
      </c>
      <c r="Q293" s="361">
        <v>2.3701280896614252</v>
      </c>
      <c r="R293" s="362">
        <v>2.2919495414378979</v>
      </c>
      <c r="S293" s="363">
        <v>2.1506691129367543</v>
      </c>
      <c r="T293" s="359">
        <v>24.718831306624299</v>
      </c>
      <c r="U293" s="360">
        <v>14.89436681877131</v>
      </c>
      <c r="V293" s="358">
        <v>11.41992648642284</v>
      </c>
      <c r="W293" s="359">
        <v>-2.0640066050171599</v>
      </c>
      <c r="X293" s="360">
        <v>3.9456555593317999</v>
      </c>
      <c r="Y293" s="358">
        <v>7.4826259805668096</v>
      </c>
      <c r="Z293" s="362" t="s">
        <v>50</v>
      </c>
      <c r="AA293" s="362">
        <v>0.25397037786495008</v>
      </c>
      <c r="AB293" s="362">
        <v>0.50579634491786041</v>
      </c>
    </row>
    <row r="294" spans="1:28" s="353" customFormat="1" ht="13.7" customHeight="1" x14ac:dyDescent="0.25">
      <c r="A294" s="342">
        <f t="shared" si="22"/>
        <v>1</v>
      </c>
      <c r="B294" s="343" t="s">
        <v>88</v>
      </c>
      <c r="C294" s="344" t="s">
        <v>751</v>
      </c>
      <c r="D294" s="396" t="s">
        <v>1111</v>
      </c>
      <c r="E294" s="345">
        <v>43616.311975441415</v>
      </c>
      <c r="F294" s="345">
        <v>1693.6</v>
      </c>
      <c r="G294" s="543">
        <v>0</v>
      </c>
      <c r="H294" s="346" t="s">
        <v>1117</v>
      </c>
      <c r="I294" s="345">
        <v>1820</v>
      </c>
      <c r="J294" s="347">
        <v>7.4633915918753013</v>
      </c>
      <c r="K294" s="348">
        <v>48.945336163589303</v>
      </c>
      <c r="L294" s="349">
        <v>55.486742725311103</v>
      </c>
      <c r="M294" s="347">
        <v>62.383500980363202</v>
      </c>
      <c r="N294" s="348">
        <v>34.601866750684984</v>
      </c>
      <c r="O294" s="349">
        <v>30.5226062445983</v>
      </c>
      <c r="P294" s="347">
        <v>27.148203826090231</v>
      </c>
      <c r="Q294" s="350">
        <v>4.9980601566777043</v>
      </c>
      <c r="R294" s="351">
        <v>4.4156168881130053</v>
      </c>
      <c r="S294" s="352">
        <v>3.892073288478942</v>
      </c>
      <c r="T294" s="348">
        <v>21.212047519128809</v>
      </c>
      <c r="U294" s="349">
        <v>19.291749861789459</v>
      </c>
      <c r="V294" s="347">
        <v>16.656120292414506</v>
      </c>
      <c r="W294" s="348">
        <v>15.2990589428441</v>
      </c>
      <c r="X294" s="349">
        <v>15.361794508515899</v>
      </c>
      <c r="Y294" s="347">
        <v>15.239860720268201</v>
      </c>
      <c r="Z294" s="351">
        <v>0.63713030692053019</v>
      </c>
      <c r="AA294" s="351">
        <v>0.63713030692053019</v>
      </c>
      <c r="AB294" s="351">
        <v>0.63713030692053019</v>
      </c>
    </row>
    <row r="295" spans="1:28" s="364" customFormat="1" ht="13.7" customHeight="1" x14ac:dyDescent="0.25">
      <c r="A295" s="342">
        <f>RANK(E295,$E$278:$E$296,0)</f>
        <v>19</v>
      </c>
      <c r="B295" s="354" t="s">
        <v>156</v>
      </c>
      <c r="C295" s="355" t="s">
        <v>752</v>
      </c>
      <c r="D295" s="397" t="s">
        <v>1111</v>
      </c>
      <c r="E295" s="356">
        <v>1686.5252264519936</v>
      </c>
      <c r="F295" s="356">
        <v>391.1</v>
      </c>
      <c r="G295" s="544">
        <v>0</v>
      </c>
      <c r="H295" s="357" t="s">
        <v>1117</v>
      </c>
      <c r="I295" s="356">
        <v>610</v>
      </c>
      <c r="J295" s="358">
        <v>55.97034006647916</v>
      </c>
      <c r="K295" s="359">
        <v>8.3441092172907094</v>
      </c>
      <c r="L295" s="360">
        <v>10.430942375538701</v>
      </c>
      <c r="M295" s="358">
        <v>16.576178079624899</v>
      </c>
      <c r="N295" s="359">
        <v>46.87139032043833</v>
      </c>
      <c r="O295" s="360">
        <v>37.494215375703469</v>
      </c>
      <c r="P295" s="358">
        <v>23.594099805233885</v>
      </c>
      <c r="Q295" s="361">
        <v>3.1765035310253311</v>
      </c>
      <c r="R295" s="362">
        <v>2.9631235104148237</v>
      </c>
      <c r="S295" s="363">
        <v>2.6773211943605966</v>
      </c>
      <c r="T295" s="359">
        <v>16.466146791743981</v>
      </c>
      <c r="U295" s="360">
        <v>13.000765827581409</v>
      </c>
      <c r="V295" s="358">
        <v>9.2458865553570302</v>
      </c>
      <c r="W295" s="359">
        <v>6.9372714307236896</v>
      </c>
      <c r="X295" s="360">
        <v>8.1775429247056</v>
      </c>
      <c r="Y295" s="358">
        <v>11.922393941834301</v>
      </c>
      <c r="Z295" s="362">
        <v>0.25659628218160058</v>
      </c>
      <c r="AA295" s="362">
        <v>0.40006171217867803</v>
      </c>
      <c r="AB295" s="362">
        <v>0.63575216362662745</v>
      </c>
    </row>
    <row r="296" spans="1:28" s="364" customFormat="1" ht="13.7" customHeight="1" x14ac:dyDescent="0.25">
      <c r="A296" s="342">
        <f t="shared" si="22"/>
        <v>3</v>
      </c>
      <c r="B296" s="354" t="s">
        <v>464</v>
      </c>
      <c r="C296" s="355" t="s">
        <v>753</v>
      </c>
      <c r="D296" s="397" t="s">
        <v>1111</v>
      </c>
      <c r="E296" s="356">
        <v>14484.513050695003</v>
      </c>
      <c r="F296" s="356">
        <v>3987.2</v>
      </c>
      <c r="G296" s="544">
        <v>0</v>
      </c>
      <c r="H296" s="357" t="s">
        <v>1117</v>
      </c>
      <c r="I296" s="356">
        <v>4470</v>
      </c>
      <c r="J296" s="358">
        <v>12.10874799357946</v>
      </c>
      <c r="K296" s="359">
        <v>74.386868803196705</v>
      </c>
      <c r="L296" s="360">
        <v>76.710145501259603</v>
      </c>
      <c r="M296" s="358">
        <v>99.159959235157302</v>
      </c>
      <c r="N296" s="359">
        <v>53.600858110439162</v>
      </c>
      <c r="O296" s="360">
        <v>51.977479301411684</v>
      </c>
      <c r="P296" s="358">
        <v>40.209778531114324</v>
      </c>
      <c r="Q296" s="361">
        <v>14.832115401651343</v>
      </c>
      <c r="R296" s="362">
        <v>12.881331006629656</v>
      </c>
      <c r="S296" s="363">
        <v>10.986278860139057</v>
      </c>
      <c r="T296" s="359">
        <v>33.053979775013659</v>
      </c>
      <c r="U296" s="360">
        <v>23.404062907430252</v>
      </c>
      <c r="V296" s="358">
        <v>20.081949337931015</v>
      </c>
      <c r="W296" s="359">
        <v>30.168152973514101</v>
      </c>
      <c r="X296" s="360">
        <v>26.526996507453401</v>
      </c>
      <c r="Y296" s="358">
        <v>29.491763517720901</v>
      </c>
      <c r="Z296" s="362">
        <v>0.71323976688698343</v>
      </c>
      <c r="AA296" s="362">
        <v>0.54979416260812852</v>
      </c>
      <c r="AB296" s="362">
        <v>0.72104852722920343</v>
      </c>
    </row>
    <row r="297" spans="1:28" s="329" customFormat="1" ht="13.7" customHeight="1" x14ac:dyDescent="0.25">
      <c r="A297" s="320"/>
      <c r="B297" s="330" t="s">
        <v>178</v>
      </c>
      <c r="C297" s="331" t="s">
        <v>178</v>
      </c>
      <c r="D297" s="332" t="s">
        <v>789</v>
      </c>
      <c r="E297" s="332">
        <f>SUM(E298:E310)</f>
        <v>50464.891320523799</v>
      </c>
      <c r="F297" s="333"/>
      <c r="G297" s="542"/>
      <c r="H297" s="334"/>
      <c r="I297" s="333"/>
      <c r="J297" s="336">
        <v>71.16343470110607</v>
      </c>
      <c r="K297" s="336">
        <v>32.599241596244056</v>
      </c>
      <c r="L297" s="337">
        <v>40.923907398879393</v>
      </c>
      <c r="M297" s="338">
        <v>60.029076605936005</v>
      </c>
      <c r="N297" s="336">
        <v>58.991861399716512</v>
      </c>
      <c r="O297" s="337">
        <v>24.198976217229887</v>
      </c>
      <c r="P297" s="338">
        <v>17.577469263327828</v>
      </c>
      <c r="Q297" s="339">
        <v>3.297409257590707</v>
      </c>
      <c r="R297" s="340">
        <v>2.8674457558711715</v>
      </c>
      <c r="S297" s="341">
        <v>2.4505469795437032</v>
      </c>
      <c r="T297" s="336">
        <v>34.748965978526741</v>
      </c>
      <c r="U297" s="337">
        <v>41.598609317038168</v>
      </c>
      <c r="V297" s="338">
        <v>15.19850010691596</v>
      </c>
      <c r="W297" s="336">
        <v>10.350250475121717</v>
      </c>
      <c r="X297" s="337">
        <v>12.812481536450576</v>
      </c>
      <c r="Y297" s="338">
        <v>16.334751092326933</v>
      </c>
      <c r="Z297" s="340">
        <v>0.37282182940432057</v>
      </c>
      <c r="AA297" s="340">
        <v>0.39113710139546864</v>
      </c>
      <c r="AB297" s="340">
        <v>0.43031728220912041</v>
      </c>
    </row>
    <row r="298" spans="1:28" s="353" customFormat="1" ht="13.7" customHeight="1" x14ac:dyDescent="0.25">
      <c r="A298" s="342">
        <f t="shared" ref="A298:A310" si="23">RANK(E298,$E$298:$E$310,0)</f>
        <v>8</v>
      </c>
      <c r="B298" s="343" t="s">
        <v>504</v>
      </c>
      <c r="C298" s="344" t="s">
        <v>754</v>
      </c>
      <c r="D298" s="396" t="s">
        <v>1115</v>
      </c>
      <c r="E298" s="345">
        <v>1358.1203662083399</v>
      </c>
      <c r="F298" s="345">
        <v>1144.5999999999999</v>
      </c>
      <c r="G298" s="543">
        <v>0</v>
      </c>
      <c r="H298" s="346" t="s">
        <v>1116</v>
      </c>
      <c r="I298" s="345">
        <v>1850</v>
      </c>
      <c r="J298" s="347">
        <v>61.628516512318733</v>
      </c>
      <c r="K298" s="348">
        <v>1.9336532223814</v>
      </c>
      <c r="L298" s="349">
        <v>-16.0941712918283</v>
      </c>
      <c r="M298" s="347">
        <v>107.510630812692</v>
      </c>
      <c r="N298" s="348">
        <v>591.9365410258838</v>
      </c>
      <c r="O298" s="349" t="s">
        <v>50</v>
      </c>
      <c r="P298" s="347">
        <v>10.646389025417903</v>
      </c>
      <c r="Q298" s="350">
        <v>2.7250679024671389</v>
      </c>
      <c r="R298" s="351">
        <v>2.8336448489157631</v>
      </c>
      <c r="S298" s="352">
        <v>2.2379829088463619</v>
      </c>
      <c r="T298" s="348">
        <v>72.31786762208516</v>
      </c>
      <c r="U298" s="349" t="s">
        <v>50</v>
      </c>
      <c r="V298" s="347">
        <v>6.2269326342638083</v>
      </c>
      <c r="W298" s="348">
        <v>0.50628586701896305</v>
      </c>
      <c r="X298" s="349">
        <v>-3.9065499983468301</v>
      </c>
      <c r="Y298" s="347">
        <v>23.4899708149023</v>
      </c>
      <c r="Z298" s="351">
        <v>0.1747335313646689</v>
      </c>
      <c r="AA298" s="351">
        <v>0.1747335313646689</v>
      </c>
      <c r="AB298" s="351" t="s">
        <v>50</v>
      </c>
    </row>
    <row r="299" spans="1:28" s="353" customFormat="1" ht="13.7" customHeight="1" x14ac:dyDescent="0.25">
      <c r="A299" s="342">
        <f>RANK(E299,$E$298:$E$310,0)</f>
        <v>7</v>
      </c>
      <c r="B299" s="343" t="s">
        <v>187</v>
      </c>
      <c r="C299" s="344" t="s">
        <v>755</v>
      </c>
      <c r="D299" s="396" t="s">
        <v>1115</v>
      </c>
      <c r="E299" s="345">
        <v>1805.0795488992644</v>
      </c>
      <c r="F299" s="345">
        <v>687.55</v>
      </c>
      <c r="G299" s="543">
        <v>0</v>
      </c>
      <c r="H299" s="346" t="s">
        <v>1116</v>
      </c>
      <c r="I299" s="345">
        <v>1200</v>
      </c>
      <c r="J299" s="347">
        <v>74.532761253727003</v>
      </c>
      <c r="K299" s="348">
        <v>24.748910185841002</v>
      </c>
      <c r="L299" s="349">
        <v>32.501005125708097</v>
      </c>
      <c r="M299" s="347">
        <v>42.567100475542397</v>
      </c>
      <c r="N299" s="348">
        <v>27.781021258598749</v>
      </c>
      <c r="O299" s="349">
        <v>21.154730364205015</v>
      </c>
      <c r="P299" s="347">
        <v>16.152145490742146</v>
      </c>
      <c r="Q299" s="350">
        <v>2.7124102356516286</v>
      </c>
      <c r="R299" s="351">
        <v>2.4210866944550986</v>
      </c>
      <c r="S299" s="352">
        <v>2.1184642336763275</v>
      </c>
      <c r="T299" s="348">
        <v>14.833252221524628</v>
      </c>
      <c r="U299" s="349">
        <v>12.592833771653069</v>
      </c>
      <c r="V299" s="347">
        <v>10.439466693699607</v>
      </c>
      <c r="W299" s="348">
        <v>10.2222355740282</v>
      </c>
      <c r="X299" s="349">
        <v>12.0941377360804</v>
      </c>
      <c r="Y299" s="347">
        <v>13.9900208648522</v>
      </c>
      <c r="Z299" s="351">
        <v>0.29088793542287833</v>
      </c>
      <c r="AA299" s="351">
        <v>0.29088793542287833</v>
      </c>
      <c r="AB299" s="351">
        <v>0.29088793542287833</v>
      </c>
    </row>
    <row r="300" spans="1:28" s="364" customFormat="1" ht="13.7" customHeight="1" x14ac:dyDescent="0.25">
      <c r="A300" s="342">
        <f t="shared" si="23"/>
        <v>1</v>
      </c>
      <c r="B300" s="354" t="s">
        <v>48</v>
      </c>
      <c r="C300" s="355" t="s">
        <v>756</v>
      </c>
      <c r="D300" s="397" t="s">
        <v>1115</v>
      </c>
      <c r="E300" s="356">
        <v>13875.720908694251</v>
      </c>
      <c r="F300" s="356">
        <v>522.25</v>
      </c>
      <c r="G300" s="544">
        <v>0</v>
      </c>
      <c r="H300" s="357" t="s">
        <v>1116</v>
      </c>
      <c r="I300" s="356">
        <v>925</v>
      </c>
      <c r="J300" s="358">
        <v>77.11823839157492</v>
      </c>
      <c r="K300" s="359">
        <v>16.0258334061966</v>
      </c>
      <c r="L300" s="360">
        <v>17.052848397635799</v>
      </c>
      <c r="M300" s="358">
        <v>28.908398105196099</v>
      </c>
      <c r="N300" s="359">
        <v>32.588008795727596</v>
      </c>
      <c r="O300" s="360">
        <v>30.625382213120744</v>
      </c>
      <c r="P300" s="358">
        <v>18.065684514913642</v>
      </c>
      <c r="Q300" s="361">
        <v>2.8865539589089368</v>
      </c>
      <c r="R300" s="362">
        <v>2.7490035819517082</v>
      </c>
      <c r="S300" s="363">
        <v>2.4764526641275686</v>
      </c>
      <c r="T300" s="359">
        <v>82.334341967008342</v>
      </c>
      <c r="U300" s="360">
        <v>112.61661875442265</v>
      </c>
      <c r="V300" s="358">
        <v>24.255159914968605</v>
      </c>
      <c r="W300" s="359">
        <v>9.0843132886256992</v>
      </c>
      <c r="X300" s="360">
        <v>9.1953142469925293</v>
      </c>
      <c r="Y300" s="358">
        <v>14.423036251595599</v>
      </c>
      <c r="Z300" s="362">
        <v>0.57444023737678129</v>
      </c>
      <c r="AA300" s="362">
        <v>0.57444023737678129</v>
      </c>
      <c r="AB300" s="362">
        <v>0.57444023737678129</v>
      </c>
    </row>
    <row r="301" spans="1:28" s="353" customFormat="1" x14ac:dyDescent="0.25">
      <c r="A301" s="342">
        <f t="shared" si="23"/>
        <v>6</v>
      </c>
      <c r="B301" s="343" t="s">
        <v>142</v>
      </c>
      <c r="C301" s="344" t="s">
        <v>757</v>
      </c>
      <c r="D301" s="396" t="s">
        <v>1115</v>
      </c>
      <c r="E301" s="345">
        <v>4876.4196398894428</v>
      </c>
      <c r="F301" s="345">
        <v>1508.3</v>
      </c>
      <c r="G301" s="543">
        <v>0</v>
      </c>
      <c r="H301" s="346" t="s">
        <v>1116</v>
      </c>
      <c r="I301" s="345">
        <v>3000</v>
      </c>
      <c r="J301" s="347">
        <v>98.899423191672753</v>
      </c>
      <c r="K301" s="348">
        <v>59.569569452979501</v>
      </c>
      <c r="L301" s="349">
        <v>78.477877924993194</v>
      </c>
      <c r="M301" s="347">
        <v>104.17370789646399</v>
      </c>
      <c r="N301" s="348">
        <v>25.319974843708714</v>
      </c>
      <c r="O301" s="349">
        <v>19.21942896368309</v>
      </c>
      <c r="P301" s="347">
        <v>14.47870130051497</v>
      </c>
      <c r="Q301" s="350">
        <v>2.3775572715847826</v>
      </c>
      <c r="R301" s="351">
        <v>2.1158180400972579</v>
      </c>
      <c r="S301" s="352">
        <v>1.8460490948862256</v>
      </c>
      <c r="T301" s="348" t="s">
        <v>50</v>
      </c>
      <c r="U301" s="349">
        <v>24.252450023919124</v>
      </c>
      <c r="V301" s="347">
        <v>15.881429696996214</v>
      </c>
      <c r="W301" s="348">
        <v>9.8526291490051197</v>
      </c>
      <c r="X301" s="349">
        <v>11.6500053225933</v>
      </c>
      <c r="Y301" s="347">
        <v>13.6182732040132</v>
      </c>
      <c r="Z301" s="351" t="s">
        <v>50</v>
      </c>
      <c r="AA301" s="351" t="s">
        <v>50</v>
      </c>
      <c r="AB301" s="351" t="s">
        <v>50</v>
      </c>
    </row>
    <row r="302" spans="1:28" s="353" customFormat="1" x14ac:dyDescent="0.25">
      <c r="A302" s="342">
        <f t="shared" si="23"/>
        <v>2</v>
      </c>
      <c r="B302" s="354" t="s">
        <v>252</v>
      </c>
      <c r="C302" s="355" t="s">
        <v>758</v>
      </c>
      <c r="D302" s="397" t="s">
        <v>1115</v>
      </c>
      <c r="E302" s="356">
        <v>7463.0479954038519</v>
      </c>
      <c r="F302" s="356">
        <v>696.05</v>
      </c>
      <c r="G302" s="544">
        <v>0</v>
      </c>
      <c r="H302" s="357" t="s">
        <v>1116</v>
      </c>
      <c r="I302" s="356">
        <v>1480</v>
      </c>
      <c r="J302" s="358">
        <v>112.62840313195892</v>
      </c>
      <c r="K302" s="359">
        <v>33.431369376889897</v>
      </c>
      <c r="L302" s="360">
        <v>49.382410325310701</v>
      </c>
      <c r="M302" s="358">
        <v>49.896312290540997</v>
      </c>
      <c r="N302" s="359">
        <v>20.820265905145916</v>
      </c>
      <c r="O302" s="360">
        <v>14.095099761528713</v>
      </c>
      <c r="P302" s="358">
        <v>13.94992872312835</v>
      </c>
      <c r="Q302" s="361">
        <v>3.0061483166075829</v>
      </c>
      <c r="R302" s="362">
        <v>2.5227443851323481</v>
      </c>
      <c r="S302" s="363">
        <v>2.1860949851167528</v>
      </c>
      <c r="T302" s="359">
        <v>15.567224780745562</v>
      </c>
      <c r="U302" s="360">
        <v>10.883374943438993</v>
      </c>
      <c r="V302" s="358">
        <v>10.567730555739503</v>
      </c>
      <c r="W302" s="359">
        <v>15.413066076229301</v>
      </c>
      <c r="X302" s="360">
        <v>19.4628901745387</v>
      </c>
      <c r="Y302" s="358">
        <v>16.791380668936299</v>
      </c>
      <c r="Z302" s="362">
        <v>0.59660461164549394</v>
      </c>
      <c r="AA302" s="362">
        <v>0.72045189376244378</v>
      </c>
      <c r="AB302" s="362">
        <v>1.0641996334741184</v>
      </c>
    </row>
    <row r="303" spans="1:28" s="353" customFormat="1" x14ac:dyDescent="0.25">
      <c r="A303" s="342">
        <f t="shared" ref="A303:A308" si="24">RANK(E303,$E$298:$E$310,0)</f>
        <v>12</v>
      </c>
      <c r="B303" s="354" t="s">
        <v>446</v>
      </c>
      <c r="C303" s="344" t="s">
        <v>759</v>
      </c>
      <c r="D303" s="396" t="s">
        <v>1115</v>
      </c>
      <c r="E303" s="345">
        <v>510.693597599957</v>
      </c>
      <c r="F303" s="345">
        <v>376.9</v>
      </c>
      <c r="G303" s="543">
        <v>0</v>
      </c>
      <c r="H303" s="346" t="s">
        <v>1116</v>
      </c>
      <c r="I303" s="345">
        <v>870</v>
      </c>
      <c r="J303" s="347">
        <v>130.83045900769434</v>
      </c>
      <c r="K303" s="348">
        <v>21.919838302635299</v>
      </c>
      <c r="L303" s="349">
        <v>28.307794714698002</v>
      </c>
      <c r="M303" s="347">
        <v>22.677636112013101</v>
      </c>
      <c r="N303" s="348">
        <v>17.194469904218565</v>
      </c>
      <c r="O303" s="349">
        <v>13.314354007389547</v>
      </c>
      <c r="P303" s="347">
        <v>16.619898041328192</v>
      </c>
      <c r="Q303" s="350">
        <v>1.5582965197056899</v>
      </c>
      <c r="R303" s="351">
        <v>1.3950244762388597</v>
      </c>
      <c r="S303" s="352">
        <v>1.2869977396593499</v>
      </c>
      <c r="T303" s="348">
        <v>12.848498814211711</v>
      </c>
      <c r="U303" s="349">
        <v>10.031993255540751</v>
      </c>
      <c r="V303" s="347">
        <v>10.668273189847923</v>
      </c>
      <c r="W303" s="348">
        <v>9.4929393006475298</v>
      </c>
      <c r="X303" s="349">
        <v>11.0568437153315</v>
      </c>
      <c r="Y303" s="347">
        <v>8.0556183270340593</v>
      </c>
      <c r="Z303" s="351" t="s">
        <v>50</v>
      </c>
      <c r="AA303" s="351" t="s">
        <v>50</v>
      </c>
      <c r="AB303" s="351" t="s">
        <v>50</v>
      </c>
    </row>
    <row r="304" spans="1:28" s="353" customFormat="1" x14ac:dyDescent="0.25">
      <c r="A304" s="342">
        <f t="shared" si="24"/>
        <v>11</v>
      </c>
      <c r="B304" s="343" t="s">
        <v>465</v>
      </c>
      <c r="C304" s="344" t="s">
        <v>760</v>
      </c>
      <c r="D304" s="396" t="s">
        <v>1115</v>
      </c>
      <c r="E304" s="345">
        <v>583.06344952557288</v>
      </c>
      <c r="F304" s="345">
        <v>332.35</v>
      </c>
      <c r="G304" s="543">
        <v>0</v>
      </c>
      <c r="H304" s="346" t="s">
        <v>1116</v>
      </c>
      <c r="I304" s="345">
        <v>760</v>
      </c>
      <c r="J304" s="347">
        <v>128.67459004061982</v>
      </c>
      <c r="K304" s="348">
        <v>-4.3616332743741903</v>
      </c>
      <c r="L304" s="349">
        <v>-8.4901548033581395</v>
      </c>
      <c r="M304" s="347">
        <v>21.759781705093499</v>
      </c>
      <c r="N304" s="348" t="s">
        <v>50</v>
      </c>
      <c r="O304" s="349" t="s">
        <v>50</v>
      </c>
      <c r="P304" s="347">
        <v>15.27359072366999</v>
      </c>
      <c r="Q304" s="350">
        <v>2.4467646274289008</v>
      </c>
      <c r="R304" s="351">
        <v>2.6681943406721169</v>
      </c>
      <c r="S304" s="352">
        <v>2.3096242421723945</v>
      </c>
      <c r="T304" s="348" t="s">
        <v>50</v>
      </c>
      <c r="U304" s="349" t="s">
        <v>50</v>
      </c>
      <c r="V304" s="347">
        <v>5.5849473345157987</v>
      </c>
      <c r="W304" s="348">
        <v>-3.1569965967573799</v>
      </c>
      <c r="X304" s="349">
        <v>-6.5210483355927602</v>
      </c>
      <c r="Y304" s="347">
        <v>16.210953875130102</v>
      </c>
      <c r="Z304" s="351">
        <v>0.60177523694899948</v>
      </c>
      <c r="AA304" s="351">
        <v>0.60177523694899948</v>
      </c>
      <c r="AB304" s="351" t="s">
        <v>50</v>
      </c>
    </row>
    <row r="305" spans="1:28" s="353" customFormat="1" x14ac:dyDescent="0.25">
      <c r="A305" s="342">
        <f t="shared" si="24"/>
        <v>4</v>
      </c>
      <c r="B305" s="354" t="s">
        <v>457</v>
      </c>
      <c r="C305" s="355" t="s">
        <v>761</v>
      </c>
      <c r="D305" s="397" t="s">
        <v>1115</v>
      </c>
      <c r="E305" s="356">
        <v>5853.668746974723</v>
      </c>
      <c r="F305" s="356">
        <v>1524.9</v>
      </c>
      <c r="G305" s="544">
        <v>0</v>
      </c>
      <c r="H305" s="357" t="s">
        <v>1117</v>
      </c>
      <c r="I305" s="356">
        <v>1785.398193359375</v>
      </c>
      <c r="J305" s="358">
        <v>17.082968939561603</v>
      </c>
      <c r="K305" s="359">
        <v>32.521341882775097</v>
      </c>
      <c r="L305" s="360">
        <v>39.250875058309198</v>
      </c>
      <c r="M305" s="358">
        <v>46.394585986183898</v>
      </c>
      <c r="N305" s="359">
        <v>46.889209107563367</v>
      </c>
      <c r="O305" s="360">
        <v>38.85008927150497</v>
      </c>
      <c r="P305" s="358">
        <v>32.868059226869889</v>
      </c>
      <c r="Q305" s="361">
        <v>4.7793615668103548</v>
      </c>
      <c r="R305" s="362">
        <v>4.316033408149222</v>
      </c>
      <c r="S305" s="363">
        <v>3.8633877682740785</v>
      </c>
      <c r="T305" s="359">
        <v>24.833169979628053</v>
      </c>
      <c r="U305" s="360">
        <v>21.183391143599877</v>
      </c>
      <c r="V305" s="358">
        <v>19.11681754705787</v>
      </c>
      <c r="W305" s="359">
        <v>10.586393693884</v>
      </c>
      <c r="X305" s="360">
        <v>11.6753819148321</v>
      </c>
      <c r="Y305" s="358">
        <v>12.404705592239401</v>
      </c>
      <c r="Z305" s="362">
        <v>0.3278711995079992</v>
      </c>
      <c r="AA305" s="362">
        <v>0.3278711995079992</v>
      </c>
      <c r="AB305" s="362">
        <v>0.3278711995079992</v>
      </c>
    </row>
    <row r="306" spans="1:28" s="353" customFormat="1" x14ac:dyDescent="0.25">
      <c r="A306" s="342">
        <f t="shared" si="24"/>
        <v>5</v>
      </c>
      <c r="B306" s="343" t="s">
        <v>434</v>
      </c>
      <c r="C306" s="344" t="s">
        <v>762</v>
      </c>
      <c r="D306" s="396" t="s">
        <v>1115</v>
      </c>
      <c r="E306" s="345">
        <v>5326.0476280148123</v>
      </c>
      <c r="F306" s="345">
        <v>1152</v>
      </c>
      <c r="G306" s="543">
        <v>0</v>
      </c>
      <c r="H306" s="346" t="s">
        <v>1116</v>
      </c>
      <c r="I306" s="345">
        <v>2140</v>
      </c>
      <c r="J306" s="347">
        <v>85.763888888888886</v>
      </c>
      <c r="K306" s="348">
        <v>28.430848536786399</v>
      </c>
      <c r="L306" s="349">
        <v>42.567925899194798</v>
      </c>
      <c r="M306" s="347">
        <v>77.612107692256401</v>
      </c>
      <c r="N306" s="348">
        <v>40.519367493004594</v>
      </c>
      <c r="O306" s="349">
        <v>27.062629331014477</v>
      </c>
      <c r="P306" s="347">
        <v>14.843044909537209</v>
      </c>
      <c r="Q306" s="350">
        <v>2.9804229095332966</v>
      </c>
      <c r="R306" s="351">
        <v>2.6847498651192905</v>
      </c>
      <c r="S306" s="352">
        <v>2.2735240417860618</v>
      </c>
      <c r="T306" s="348">
        <v>15.178526152740377</v>
      </c>
      <c r="U306" s="349">
        <v>11.587728397101449</v>
      </c>
      <c r="V306" s="347">
        <v>7.6435278270183806</v>
      </c>
      <c r="W306" s="348">
        <v>7.6364011218002403</v>
      </c>
      <c r="X306" s="349">
        <v>10.4382710354402</v>
      </c>
      <c r="Y306" s="347">
        <v>16.587458906483999</v>
      </c>
      <c r="Z306" s="351" t="s">
        <v>50</v>
      </c>
      <c r="AA306" s="351" t="s">
        <v>50</v>
      </c>
      <c r="AB306" s="351" t="s">
        <v>50</v>
      </c>
    </row>
    <row r="307" spans="1:28" s="353" customFormat="1" x14ac:dyDescent="0.25">
      <c r="A307" s="342">
        <f t="shared" si="24"/>
        <v>10</v>
      </c>
      <c r="B307" s="354" t="s">
        <v>466</v>
      </c>
      <c r="C307" s="355" t="s">
        <v>763</v>
      </c>
      <c r="D307" s="397" t="s">
        <v>1115</v>
      </c>
      <c r="E307" s="356">
        <v>1125.1110984382547</v>
      </c>
      <c r="F307" s="356">
        <v>746</v>
      </c>
      <c r="G307" s="544">
        <v>0</v>
      </c>
      <c r="H307" s="357" t="s">
        <v>1116</v>
      </c>
      <c r="I307" s="356">
        <v>1300</v>
      </c>
      <c r="J307" s="358">
        <v>74.262734584450413</v>
      </c>
      <c r="K307" s="359">
        <v>1.1973947049118601</v>
      </c>
      <c r="L307" s="360">
        <v>51.523775519976297</v>
      </c>
      <c r="M307" s="358">
        <v>130.16005848500001</v>
      </c>
      <c r="N307" s="359">
        <v>623.01929091536522</v>
      </c>
      <c r="O307" s="360">
        <v>14.47875262384</v>
      </c>
      <c r="P307" s="358">
        <v>5.7314049231621311</v>
      </c>
      <c r="Q307" s="361">
        <v>14.097135180331488</v>
      </c>
      <c r="R307" s="362">
        <v>7.142697871002154</v>
      </c>
      <c r="S307" s="363">
        <v>3.1798482890068356</v>
      </c>
      <c r="T307" s="359" t="s">
        <v>50</v>
      </c>
      <c r="U307" s="360">
        <v>13.125852797447681</v>
      </c>
      <c r="V307" s="358">
        <v>4.1604733610202338</v>
      </c>
      <c r="W307" s="359">
        <v>2.28860474150961</v>
      </c>
      <c r="X307" s="360">
        <v>65.484858496971</v>
      </c>
      <c r="Y307" s="358">
        <v>76.780467155438004</v>
      </c>
      <c r="Z307" s="362" t="s">
        <v>50</v>
      </c>
      <c r="AA307" s="362" t="s">
        <v>50</v>
      </c>
      <c r="AB307" s="362" t="s">
        <v>50</v>
      </c>
    </row>
    <row r="308" spans="1:28" s="353" customFormat="1" x14ac:dyDescent="0.25">
      <c r="A308" s="342">
        <f t="shared" si="24"/>
        <v>9</v>
      </c>
      <c r="B308" s="354" t="s">
        <v>435</v>
      </c>
      <c r="C308" s="355" t="s">
        <v>764</v>
      </c>
      <c r="D308" s="397" t="s">
        <v>1115</v>
      </c>
      <c r="E308" s="356">
        <v>1327.7525658090483</v>
      </c>
      <c r="F308" s="356">
        <v>1156.8</v>
      </c>
      <c r="G308" s="544">
        <v>0</v>
      </c>
      <c r="H308" s="357" t="s">
        <v>1116</v>
      </c>
      <c r="I308" s="356">
        <v>1919.6243896484375</v>
      </c>
      <c r="J308" s="358">
        <v>65.942633959927164</v>
      </c>
      <c r="K308" s="359">
        <v>23.694241367101402</v>
      </c>
      <c r="L308" s="360">
        <v>33.586071572567597</v>
      </c>
      <c r="M308" s="358">
        <v>53.1976702702975</v>
      </c>
      <c r="N308" s="359">
        <v>48.821989363465121</v>
      </c>
      <c r="O308" s="360">
        <v>34.44284924780694</v>
      </c>
      <c r="P308" s="358">
        <v>21.74531317108994</v>
      </c>
      <c r="Q308" s="361">
        <v>2.5869654654364158</v>
      </c>
      <c r="R308" s="362">
        <v>2.4213454553748712</v>
      </c>
      <c r="S308" s="363">
        <v>2.1911224662041096</v>
      </c>
      <c r="T308" s="359">
        <v>34.826459875786099</v>
      </c>
      <c r="U308" s="360">
        <v>21.944770269772174</v>
      </c>
      <c r="V308" s="358">
        <v>14.632759222275745</v>
      </c>
      <c r="W308" s="359">
        <v>5.4242857573211296</v>
      </c>
      <c r="X308" s="360">
        <v>7.2625147688523999</v>
      </c>
      <c r="Y308" s="358">
        <v>10.5792377454089</v>
      </c>
      <c r="Z308" s="362" t="s">
        <v>50</v>
      </c>
      <c r="AA308" s="362" t="s">
        <v>50</v>
      </c>
      <c r="AB308" s="362" t="s">
        <v>50</v>
      </c>
    </row>
    <row r="309" spans="1:28" s="353" customFormat="1" ht="13.7" customHeight="1" x14ac:dyDescent="0.25">
      <c r="A309" s="342">
        <f t="shared" si="23"/>
        <v>13</v>
      </c>
      <c r="B309" s="343" t="s">
        <v>303</v>
      </c>
      <c r="C309" s="344" t="s">
        <v>765</v>
      </c>
      <c r="D309" s="396" t="s">
        <v>1115</v>
      </c>
      <c r="E309" s="345">
        <v>479.0708259405356</v>
      </c>
      <c r="F309" s="345">
        <v>303.95</v>
      </c>
      <c r="G309" s="543">
        <v>0</v>
      </c>
      <c r="H309" s="346" t="s">
        <v>1116</v>
      </c>
      <c r="I309" s="345">
        <v>650</v>
      </c>
      <c r="J309" s="347">
        <v>113.8509623293305</v>
      </c>
      <c r="K309" s="348">
        <v>14.560379302406499</v>
      </c>
      <c r="L309" s="349">
        <v>29.305888946225998</v>
      </c>
      <c r="M309" s="347">
        <v>32.210117708808703</v>
      </c>
      <c r="N309" s="348">
        <v>20.875142995056727</v>
      </c>
      <c r="O309" s="349">
        <v>10.37163556299979</v>
      </c>
      <c r="P309" s="347">
        <v>9.4364759156678542</v>
      </c>
      <c r="Q309" s="350">
        <v>1.2900844334581052</v>
      </c>
      <c r="R309" s="351">
        <v>1.1539018297961872</v>
      </c>
      <c r="S309" s="352">
        <v>1.0334191296703401</v>
      </c>
      <c r="T309" s="348">
        <v>13.376114581557871</v>
      </c>
      <c r="U309" s="349">
        <v>5.7374799354455321</v>
      </c>
      <c r="V309" s="347">
        <v>3.7724419308486197</v>
      </c>
      <c r="W309" s="348">
        <v>6.3561751625781504</v>
      </c>
      <c r="X309" s="349">
        <v>11.745485792564899</v>
      </c>
      <c r="Y309" s="347">
        <v>11.5545491400764</v>
      </c>
      <c r="Z309" s="351">
        <v>0.49350222075999345</v>
      </c>
      <c r="AA309" s="351">
        <v>0.49350222075999345</v>
      </c>
      <c r="AB309" s="351">
        <v>0.49350222075999345</v>
      </c>
    </row>
    <row r="310" spans="1:28" s="364" customFormat="1" ht="13.7" customHeight="1" x14ac:dyDescent="0.25">
      <c r="A310" s="342">
        <f t="shared" si="23"/>
        <v>3</v>
      </c>
      <c r="B310" s="354" t="s">
        <v>49</v>
      </c>
      <c r="C310" s="355" t="s">
        <v>766</v>
      </c>
      <c r="D310" s="397" t="s">
        <v>1115</v>
      </c>
      <c r="E310" s="356">
        <v>5881.0949491257443</v>
      </c>
      <c r="F310" s="356">
        <v>1506.9</v>
      </c>
      <c r="G310" s="544">
        <v>0</v>
      </c>
      <c r="H310" s="357" t="s">
        <v>1117</v>
      </c>
      <c r="I310" s="356">
        <v>1650</v>
      </c>
      <c r="J310" s="358">
        <v>9.4963169420664961</v>
      </c>
      <c r="K310" s="359">
        <v>75.705970649228107</v>
      </c>
      <c r="L310" s="360">
        <v>77.870914170477505</v>
      </c>
      <c r="M310" s="358">
        <v>99.180769111329994</v>
      </c>
      <c r="N310" s="359">
        <v>19.904638789746027</v>
      </c>
      <c r="O310" s="360">
        <v>19.351256063349226</v>
      </c>
      <c r="P310" s="358">
        <v>15.193469595991045</v>
      </c>
      <c r="Q310" s="361">
        <v>3.0160132207081176</v>
      </c>
      <c r="R310" s="362">
        <v>2.6459866713872873</v>
      </c>
      <c r="S310" s="363">
        <v>2.2808153974142016</v>
      </c>
      <c r="T310" s="359">
        <v>14.379388397888629</v>
      </c>
      <c r="U310" s="360">
        <v>13.078965369885035</v>
      </c>
      <c r="V310" s="358">
        <v>10.131614234397084</v>
      </c>
      <c r="W310" s="359">
        <v>16.253586221417901</v>
      </c>
      <c r="X310" s="360">
        <v>14.567058768015199</v>
      </c>
      <c r="Y310" s="358">
        <v>16.1244796235279</v>
      </c>
      <c r="Z310" s="362">
        <v>0.53089123365850421</v>
      </c>
      <c r="AA310" s="362">
        <v>0.53089123365850421</v>
      </c>
      <c r="AB310" s="362">
        <v>0.53089123365850421</v>
      </c>
    </row>
    <row r="311" spans="1:28" s="329" customFormat="1" ht="13.7" customHeight="1" x14ac:dyDescent="0.25">
      <c r="A311" s="320"/>
      <c r="B311" s="330" t="s">
        <v>342</v>
      </c>
      <c r="C311" s="331" t="s">
        <v>342</v>
      </c>
      <c r="D311" s="332" t="s">
        <v>789</v>
      </c>
      <c r="E311" s="332">
        <f>SUM(E312:E316)</f>
        <v>17960.117116932</v>
      </c>
      <c r="F311" s="333"/>
      <c r="G311" s="542"/>
      <c r="H311" s="334"/>
      <c r="I311" s="333"/>
      <c r="J311" s="336">
        <v>17.995836714938164</v>
      </c>
      <c r="K311" s="336">
        <v>7.9648752419966122</v>
      </c>
      <c r="L311" s="337">
        <v>9.445867527024923</v>
      </c>
      <c r="M311" s="338">
        <v>11.031210878024961</v>
      </c>
      <c r="N311" s="336">
        <v>34.327970705549731</v>
      </c>
      <c r="O311" s="337">
        <v>29.227288194606761</v>
      </c>
      <c r="P311" s="338">
        <v>25.14980940305562</v>
      </c>
      <c r="Q311" s="339">
        <v>3.2112445328817247</v>
      </c>
      <c r="R311" s="340">
        <v>3.4174052677684692</v>
      </c>
      <c r="S311" s="341">
        <v>3.6693606103066991</v>
      </c>
      <c r="T311" s="336">
        <v>17.399784116025888</v>
      </c>
      <c r="U311" s="337">
        <v>15.423228965724732</v>
      </c>
      <c r="V311" s="338">
        <v>14.227106825072379</v>
      </c>
      <c r="W311" s="336">
        <v>16.030866709601838</v>
      </c>
      <c r="X311" s="337">
        <v>14.04595291402679</v>
      </c>
      <c r="Y311" s="338">
        <v>17.102291350667709</v>
      </c>
      <c r="Z311" s="340">
        <v>6.1460602336018519</v>
      </c>
      <c r="AA311" s="340">
        <v>6.7648911455492442</v>
      </c>
      <c r="AB311" s="340">
        <v>7.3375441130137666</v>
      </c>
    </row>
    <row r="312" spans="1:28" s="353" customFormat="1" ht="13.7" customHeight="1" x14ac:dyDescent="0.25">
      <c r="A312" s="342">
        <f>RANK(E312,$E$312:$E$316,0)</f>
        <v>2</v>
      </c>
      <c r="B312" s="343" t="s">
        <v>217</v>
      </c>
      <c r="C312" s="344" t="s">
        <v>767</v>
      </c>
      <c r="D312" s="396" t="s">
        <v>1115</v>
      </c>
      <c r="E312" s="345">
        <v>4374.8707191817739</v>
      </c>
      <c r="F312" s="345">
        <v>429.99</v>
      </c>
      <c r="G312" s="543">
        <v>0</v>
      </c>
      <c r="H312" s="346" t="s">
        <v>1116</v>
      </c>
      <c r="I312" s="345">
        <v>513</v>
      </c>
      <c r="J312" s="347">
        <v>19.305100118607399</v>
      </c>
      <c r="K312" s="348">
        <v>11.016010920026201</v>
      </c>
      <c r="L312" s="349">
        <v>14.0776528651982</v>
      </c>
      <c r="M312" s="347">
        <v>15.9893096262357</v>
      </c>
      <c r="N312" s="348">
        <v>39.0331857077514</v>
      </c>
      <c r="O312" s="349">
        <v>30.54415420790717</v>
      </c>
      <c r="P312" s="347">
        <v>26.8923430749293</v>
      </c>
      <c r="Q312" s="350">
        <v>1.8135463269151852</v>
      </c>
      <c r="R312" s="351">
        <v>1.8359709821536914</v>
      </c>
      <c r="S312" s="352">
        <v>1.8535438911168398</v>
      </c>
      <c r="T312" s="348">
        <v>18.420910451737559</v>
      </c>
      <c r="U312" s="349">
        <v>16.43649662171774</v>
      </c>
      <c r="V312" s="347">
        <v>15.40035331050243</v>
      </c>
      <c r="W312" s="348">
        <v>4.6167187362500899</v>
      </c>
      <c r="X312" s="349">
        <v>5.9739410276825797</v>
      </c>
      <c r="Y312" s="347">
        <v>6.8596313166500904</v>
      </c>
      <c r="Z312" s="351">
        <v>6.5790912125355465</v>
      </c>
      <c r="AA312" s="351">
        <v>7.0582231812684251</v>
      </c>
      <c r="AB312" s="351">
        <v>7.6789419369481848</v>
      </c>
    </row>
    <row r="313" spans="1:28" s="364" customFormat="1" ht="13.7" customHeight="1" x14ac:dyDescent="0.25">
      <c r="A313" s="342">
        <f>RANK(E313,$E$312:$E$316,0)</f>
        <v>1</v>
      </c>
      <c r="B313" s="354" t="s">
        <v>488</v>
      </c>
      <c r="C313" s="355" t="s">
        <v>768</v>
      </c>
      <c r="D313" s="397" t="s">
        <v>1115</v>
      </c>
      <c r="E313" s="356">
        <v>5374.6835847122838</v>
      </c>
      <c r="F313" s="356">
        <v>112.92</v>
      </c>
      <c r="G313" s="544">
        <v>0</v>
      </c>
      <c r="H313" s="357" t="s">
        <v>1117</v>
      </c>
      <c r="I313" s="356">
        <v>130</v>
      </c>
      <c r="J313" s="358">
        <v>15.125752745306409</v>
      </c>
      <c r="K313" s="359">
        <v>4.7174668349706597</v>
      </c>
      <c r="L313" s="360">
        <v>5.6208435481563503</v>
      </c>
      <c r="M313" s="358">
        <v>6.30597509256474</v>
      </c>
      <c r="N313" s="359">
        <v>23.936575274450725</v>
      </c>
      <c r="O313" s="360">
        <v>20.089511304230843</v>
      </c>
      <c r="P313" s="358">
        <v>17.906826199352089</v>
      </c>
      <c r="Q313" s="361">
        <v>6.6204273953220083</v>
      </c>
      <c r="R313" s="362">
        <v>7.1362350670486396</v>
      </c>
      <c r="S313" s="363">
        <v>7.7875777968511635</v>
      </c>
      <c r="T313" s="359">
        <v>15.812063513846317</v>
      </c>
      <c r="U313" s="360">
        <v>14.209345135311715</v>
      </c>
      <c r="V313" s="358">
        <v>13.085945823441104</v>
      </c>
      <c r="W313" s="359">
        <v>43.225098865685403</v>
      </c>
      <c r="X313" s="360">
        <v>34.190284634643703</v>
      </c>
      <c r="Y313" s="358">
        <v>41.5913606178718</v>
      </c>
      <c r="Z313" s="362">
        <v>6.0694955675161175</v>
      </c>
      <c r="AA313" s="362">
        <v>6.7564906339694213</v>
      </c>
      <c r="AB313" s="362">
        <v>7.1983813738076066</v>
      </c>
    </row>
    <row r="314" spans="1:28" s="364" customFormat="1" ht="13.7" customHeight="1" x14ac:dyDescent="0.25">
      <c r="A314" s="342">
        <f>RANK(E314,$E$312:$E$316,0)</f>
        <v>3</v>
      </c>
      <c r="B314" s="354" t="s">
        <v>232</v>
      </c>
      <c r="C314" s="355" t="s">
        <v>769</v>
      </c>
      <c r="D314" s="397" t="s">
        <v>1115</v>
      </c>
      <c r="E314" s="356">
        <v>3182.5974691577308</v>
      </c>
      <c r="F314" s="356">
        <v>457.33</v>
      </c>
      <c r="G314" s="544">
        <v>0</v>
      </c>
      <c r="H314" s="357" t="s">
        <v>1117</v>
      </c>
      <c r="I314" s="356">
        <v>515</v>
      </c>
      <c r="J314" s="358">
        <v>12.610150219753802</v>
      </c>
      <c r="K314" s="359">
        <v>10.6159626609328</v>
      </c>
      <c r="L314" s="360">
        <v>11.133081514087801</v>
      </c>
      <c r="M314" s="358">
        <v>13.6393708977151</v>
      </c>
      <c r="N314" s="359">
        <v>43.079465763664949</v>
      </c>
      <c r="O314" s="360">
        <v>41.078474043443826</v>
      </c>
      <c r="P314" s="358">
        <v>33.530138848017764</v>
      </c>
      <c r="Q314" s="361">
        <v>2.0281725878013921</v>
      </c>
      <c r="R314" s="362">
        <v>2.1482567603928255</v>
      </c>
      <c r="S314" s="363">
        <v>2.2827738716140118</v>
      </c>
      <c r="T314" s="359">
        <v>18.440114070095639</v>
      </c>
      <c r="U314" s="360">
        <v>17.737725321946048</v>
      </c>
      <c r="V314" s="358">
        <v>15.785095744650359</v>
      </c>
      <c r="W314" s="359">
        <v>4.5908132695643804</v>
      </c>
      <c r="X314" s="360">
        <v>5.0792741031550301</v>
      </c>
      <c r="Y314" s="358">
        <v>6.6014444275840498</v>
      </c>
      <c r="Z314" s="362">
        <v>5.1904631291895136</v>
      </c>
      <c r="AA314" s="362">
        <v>5.7254081695095005</v>
      </c>
      <c r="AB314" s="362">
        <v>6.3492884364074742</v>
      </c>
    </row>
    <row r="315" spans="1:28" s="364" customFormat="1" ht="13.7" customHeight="1" x14ac:dyDescent="0.25">
      <c r="A315" s="342">
        <f>RANK(E315,$E$312:$E$316,0)</f>
        <v>5</v>
      </c>
      <c r="B315" s="354" t="s">
        <v>392</v>
      </c>
      <c r="C315" s="355" t="s">
        <v>770</v>
      </c>
      <c r="D315" s="397" t="s">
        <v>1115</v>
      </c>
      <c r="E315" s="356">
        <v>2452.3925293833518</v>
      </c>
      <c r="F315" s="356">
        <v>150.81</v>
      </c>
      <c r="G315" s="544">
        <v>0</v>
      </c>
      <c r="H315" s="357" t="s">
        <v>1116</v>
      </c>
      <c r="I315" s="356">
        <v>182</v>
      </c>
      <c r="J315" s="358">
        <v>20.681652410317607</v>
      </c>
      <c r="K315" s="359">
        <v>3.68350770798973</v>
      </c>
      <c r="L315" s="360">
        <v>4.3042952129096301</v>
      </c>
      <c r="M315" s="358">
        <v>4.8232029643642198</v>
      </c>
      <c r="N315" s="359">
        <v>40.941953147779451</v>
      </c>
      <c r="O315" s="360">
        <v>35.037094934307497</v>
      </c>
      <c r="P315" s="358">
        <v>31.267603937517343</v>
      </c>
      <c r="Q315" s="361">
        <v>1.7194938974690714</v>
      </c>
      <c r="R315" s="362">
        <v>1.8387213185349547</v>
      </c>
      <c r="S315" s="363">
        <v>1.9822985634252139</v>
      </c>
      <c r="T315" s="359">
        <v>15.574354644476676</v>
      </c>
      <c r="U315" s="360">
        <v>14.587927485285929</v>
      </c>
      <c r="V315" s="358">
        <v>13.849169325960998</v>
      </c>
      <c r="W315" s="359">
        <v>4.0694874429794003</v>
      </c>
      <c r="X315" s="360">
        <v>5.0720817354786796</v>
      </c>
      <c r="Y315" s="358">
        <v>6.1015626326357504</v>
      </c>
      <c r="Z315" s="362">
        <v>6.1680102641480206</v>
      </c>
      <c r="AA315" s="362">
        <v>6.625144540192891</v>
      </c>
      <c r="AB315" s="362">
        <v>7.1373313105977703</v>
      </c>
    </row>
    <row r="316" spans="1:28" s="353" customFormat="1" ht="13.7" customHeight="1" x14ac:dyDescent="0.25">
      <c r="A316" s="342">
        <f>RANK(E316,$E$312:$E$316,0)</f>
        <v>4</v>
      </c>
      <c r="B316" s="343" t="s">
        <v>298</v>
      </c>
      <c r="C316" s="344" t="s">
        <v>771</v>
      </c>
      <c r="D316" s="396" t="s">
        <v>1115</v>
      </c>
      <c r="E316" s="345">
        <v>2575.5728144968598</v>
      </c>
      <c r="F316" s="345">
        <v>320.2</v>
      </c>
      <c r="G316" s="543">
        <v>0</v>
      </c>
      <c r="H316" s="346" t="s">
        <v>1116</v>
      </c>
      <c r="I316" s="345">
        <v>403</v>
      </c>
      <c r="J316" s="347">
        <v>25.858838226108681</v>
      </c>
      <c r="K316" s="348">
        <v>10.359572891871499</v>
      </c>
      <c r="L316" s="349">
        <v>12.3711438235076</v>
      </c>
      <c r="M316" s="347">
        <v>15.158197646098801</v>
      </c>
      <c r="N316" s="348">
        <v>30.908610165892132</v>
      </c>
      <c r="O316" s="349">
        <v>25.882812823787336</v>
      </c>
      <c r="P316" s="347">
        <v>21.123883424386438</v>
      </c>
      <c r="Q316" s="350">
        <v>1.353432440232339</v>
      </c>
      <c r="R316" s="351">
        <v>1.4146580163091</v>
      </c>
      <c r="S316" s="352">
        <v>1.479608848227898</v>
      </c>
      <c r="T316" s="348">
        <v>19.431145156000174</v>
      </c>
      <c r="U316" s="349">
        <v>14.170576888119509</v>
      </c>
      <c r="V316" s="347">
        <v>13.050272348299272</v>
      </c>
      <c r="W316" s="348">
        <v>4.1958725818162499</v>
      </c>
      <c r="X316" s="349">
        <v>5.3447364222804996</v>
      </c>
      <c r="Y316" s="347">
        <v>6.8472478085059096</v>
      </c>
      <c r="Z316" s="351">
        <v>6.730204906344972</v>
      </c>
      <c r="AA316" s="351">
        <v>7.7017040222048099</v>
      </c>
      <c r="AB316" s="351">
        <v>8.4598594000837615</v>
      </c>
    </row>
    <row r="317" spans="1:28" s="329" customFormat="1" ht="13.7" customHeight="1" x14ac:dyDescent="0.25">
      <c r="A317" s="320"/>
      <c r="B317" s="330" t="s">
        <v>380</v>
      </c>
      <c r="C317" s="407" t="s">
        <v>380</v>
      </c>
      <c r="D317" s="332" t="s">
        <v>789</v>
      </c>
      <c r="E317" s="332">
        <f>SUM(E321:E326)</f>
        <v>102939.94885381506</v>
      </c>
      <c r="F317" s="333"/>
      <c r="G317" s="542"/>
      <c r="H317" s="334"/>
      <c r="I317" s="333"/>
      <c r="J317" s="336">
        <v>39.433845130980231</v>
      </c>
      <c r="K317" s="336">
        <v>38.448657127750309</v>
      </c>
      <c r="L317" s="337">
        <v>60.612836977522861</v>
      </c>
      <c r="M317" s="338">
        <v>77.620237054113502</v>
      </c>
      <c r="N317" s="336">
        <v>36.48501704513447</v>
      </c>
      <c r="O317" s="337">
        <v>23.135750053824413</v>
      </c>
      <c r="P317" s="338">
        <v>18.100577291332655</v>
      </c>
      <c r="Q317" s="339">
        <v>7.9626388524734084</v>
      </c>
      <c r="R317" s="340">
        <v>6.9926402520569244</v>
      </c>
      <c r="S317" s="341">
        <v>6.0064828542471904</v>
      </c>
      <c r="T317" s="336">
        <v>11.64042363207316</v>
      </c>
      <c r="U317" s="337">
        <v>9.9283330059970805</v>
      </c>
      <c r="V317" s="338">
        <v>8.6043271972464179</v>
      </c>
      <c r="W317" s="336">
        <v>20.904278137709568</v>
      </c>
      <c r="X317" s="337">
        <v>29.53956821446123</v>
      </c>
      <c r="Y317" s="338">
        <v>32.800705660891275</v>
      </c>
      <c r="Z317" s="340">
        <v>1.6487468782403627</v>
      </c>
      <c r="AA317" s="340">
        <v>2.301801013997455</v>
      </c>
      <c r="AB317" s="340">
        <v>2.8875734647087019</v>
      </c>
    </row>
    <row r="318" spans="1:28" s="353" customFormat="1" ht="13.7" customHeight="1" x14ac:dyDescent="0.25">
      <c r="A318" s="342">
        <f>RANK(E318,$E$318:$E$321,0)</f>
        <v>1</v>
      </c>
      <c r="B318" s="343" t="s">
        <v>379</v>
      </c>
      <c r="C318" s="344" t="s">
        <v>772</v>
      </c>
      <c r="D318" s="396" t="s">
        <v>1109</v>
      </c>
      <c r="E318" s="345">
        <v>116999.25974336501</v>
      </c>
      <c r="F318" s="345">
        <v>1789.7</v>
      </c>
      <c r="G318" s="543">
        <v>0</v>
      </c>
      <c r="H318" s="346" t="s">
        <v>1116</v>
      </c>
      <c r="I318" s="345">
        <v>2558</v>
      </c>
      <c r="J318" s="347">
        <v>42.928982511035365</v>
      </c>
      <c r="K318" s="348">
        <v>42.9653604047747</v>
      </c>
      <c r="L318" s="349">
        <v>69.058716841083296</v>
      </c>
      <c r="M318" s="347">
        <v>88.331606339138204</v>
      </c>
      <c r="N318" s="348">
        <v>41.654485919338697</v>
      </c>
      <c r="O318" s="349">
        <v>25.915627771052076</v>
      </c>
      <c r="P318" s="347">
        <v>20.261150840262882</v>
      </c>
      <c r="Q318" s="350">
        <v>8.9986929344294015</v>
      </c>
      <c r="R318" s="351">
        <v>7.9722063839974195</v>
      </c>
      <c r="S318" s="352">
        <v>6.8909462279419786</v>
      </c>
      <c r="T318" s="348">
        <v>11.318843413797971</v>
      </c>
      <c r="U318" s="349">
        <v>9.6317177562215868</v>
      </c>
      <c r="V318" s="347">
        <v>8.4468730840985149</v>
      </c>
      <c r="W318" s="348">
        <v>22.1129816537598</v>
      </c>
      <c r="X318" s="349">
        <v>32.622810309026399</v>
      </c>
      <c r="Y318" s="347">
        <v>36.484831340184101</v>
      </c>
      <c r="Z318" s="351">
        <v>1.8883057347024699</v>
      </c>
      <c r="AA318" s="351">
        <v>2.4278216589031789</v>
      </c>
      <c r="AB318" s="351">
        <v>2.9673375831038835</v>
      </c>
    </row>
    <row r="319" spans="1:28" s="353" customFormat="1" ht="13.7" customHeight="1" x14ac:dyDescent="0.25">
      <c r="A319" s="342">
        <f>RANK(E319,$E$318:$E$321,0)</f>
        <v>4</v>
      </c>
      <c r="B319" s="343" t="s">
        <v>399</v>
      </c>
      <c r="C319" s="344" t="s">
        <v>773</v>
      </c>
      <c r="D319" s="396" t="s">
        <v>1109</v>
      </c>
      <c r="E319" s="345">
        <v>8093.168035206354</v>
      </c>
      <c r="F319" s="345">
        <v>1508</v>
      </c>
      <c r="G319" s="543">
        <v>0</v>
      </c>
      <c r="H319" s="346" t="s">
        <v>1116</v>
      </c>
      <c r="I319" s="345">
        <v>2072</v>
      </c>
      <c r="J319" s="347">
        <v>37.400530503978779</v>
      </c>
      <c r="K319" s="348">
        <v>39.90926558292</v>
      </c>
      <c r="L319" s="349">
        <v>59.634785664537198</v>
      </c>
      <c r="M319" s="347">
        <v>82.595752536865305</v>
      </c>
      <c r="N319" s="348">
        <v>37.7857116129288</v>
      </c>
      <c r="O319" s="349">
        <v>25.287254463911939</v>
      </c>
      <c r="P319" s="347">
        <v>18.257597439128944</v>
      </c>
      <c r="Q319" s="350">
        <v>10.289914549709298</v>
      </c>
      <c r="R319" s="351">
        <v>7.887604718861823</v>
      </c>
      <c r="S319" s="352">
        <v>5.849908635373235</v>
      </c>
      <c r="T319" s="348">
        <v>15.336875399617407</v>
      </c>
      <c r="U319" s="349">
        <v>12.799756571177776</v>
      </c>
      <c r="V319" s="347">
        <v>10.624283642536431</v>
      </c>
      <c r="W319" s="348">
        <v>30.0982496634639</v>
      </c>
      <c r="X319" s="349">
        <v>35.314300607467501</v>
      </c>
      <c r="Y319" s="347">
        <v>36.793615227094101</v>
      </c>
      <c r="Z319" s="351">
        <v>0.79575596816976124</v>
      </c>
      <c r="AA319" s="351">
        <v>0.9946949602122015</v>
      </c>
      <c r="AB319" s="351">
        <v>1.0610079575596816</v>
      </c>
    </row>
    <row r="320" spans="1:28" s="353" customFormat="1" ht="13.7" customHeight="1" x14ac:dyDescent="0.25">
      <c r="A320" s="342">
        <f>RANK(E320,$E$318:$E$321,0)</f>
        <v>2</v>
      </c>
      <c r="B320" s="343" t="s">
        <v>413</v>
      </c>
      <c r="C320" s="344" t="s">
        <v>774</v>
      </c>
      <c r="D320" s="396" t="s">
        <v>1109</v>
      </c>
      <c r="E320" s="345">
        <v>12058.469860634357</v>
      </c>
      <c r="F320" s="345">
        <v>426</v>
      </c>
      <c r="G320" s="543">
        <v>0</v>
      </c>
      <c r="H320" s="346" t="s">
        <v>1116</v>
      </c>
      <c r="I320" s="345">
        <v>536</v>
      </c>
      <c r="J320" s="347">
        <v>25.821596244131449</v>
      </c>
      <c r="K320" s="348">
        <v>27.230772272681801</v>
      </c>
      <c r="L320" s="349">
        <v>30.728669929953298</v>
      </c>
      <c r="M320" s="347">
        <v>35.472650998434197</v>
      </c>
      <c r="N320" s="348">
        <v>15.644066049032613</v>
      </c>
      <c r="O320" s="349">
        <v>13.863274947177235</v>
      </c>
      <c r="P320" s="347">
        <v>12.00925186050527</v>
      </c>
      <c r="Q320" s="350">
        <v>2.9368894665105771</v>
      </c>
      <c r="R320" s="351">
        <v>2.6736568334357327</v>
      </c>
      <c r="S320" s="352">
        <v>2.5000017273571795</v>
      </c>
      <c r="T320" s="348">
        <v>7.167774666287551</v>
      </c>
      <c r="U320" s="349">
        <v>6.5482670299796597</v>
      </c>
      <c r="V320" s="347">
        <v>5.8804575414851605</v>
      </c>
      <c r="W320" s="348">
        <v>20.3033122219497</v>
      </c>
      <c r="X320" s="349">
        <v>20.190741770357899</v>
      </c>
      <c r="Y320" s="347">
        <v>21.5160354908475</v>
      </c>
      <c r="Z320" s="351">
        <v>1.261142401760845</v>
      </c>
      <c r="AA320" s="351">
        <v>3.860975128403568</v>
      </c>
      <c r="AB320" s="351">
        <v>5.7288987967227936</v>
      </c>
    </row>
    <row r="321" spans="1:28" s="353" customFormat="1" ht="13.7" customHeight="1" x14ac:dyDescent="0.25">
      <c r="A321" s="342">
        <f>RANK(E321,$E$318:$E$321,0)</f>
        <v>3</v>
      </c>
      <c r="B321" s="343" t="s">
        <v>406</v>
      </c>
      <c r="C321" s="344" t="s">
        <v>775</v>
      </c>
      <c r="D321" s="396" t="s">
        <v>1109</v>
      </c>
      <c r="E321" s="345">
        <v>9977.8161359800342</v>
      </c>
      <c r="F321" s="345">
        <v>8.58</v>
      </c>
      <c r="G321" s="543">
        <v>0</v>
      </c>
      <c r="H321" s="346" t="s">
        <v>1118</v>
      </c>
      <c r="I321" s="345">
        <v>10</v>
      </c>
      <c r="J321" s="347">
        <v>16.550116550116556</v>
      </c>
      <c r="K321" s="348">
        <v>-2.1415238907462699</v>
      </c>
      <c r="L321" s="349">
        <v>-1.51386712221635</v>
      </c>
      <c r="M321" s="347">
        <v>-1.0798064420636899</v>
      </c>
      <c r="N321" s="348" t="s">
        <v>50</v>
      </c>
      <c r="O321" s="349" t="s">
        <v>50</v>
      </c>
      <c r="P321" s="347" t="s">
        <v>50</v>
      </c>
      <c r="Q321" s="350" t="s">
        <v>50</v>
      </c>
      <c r="R321" s="351" t="s">
        <v>50</v>
      </c>
      <c r="S321" s="352" t="s">
        <v>50</v>
      </c>
      <c r="T321" s="348">
        <v>17.818323095100748</v>
      </c>
      <c r="U321" s="349">
        <v>15.162271397536669</v>
      </c>
      <c r="V321" s="347">
        <v>12.104077785824101</v>
      </c>
      <c r="W321" s="348" t="s">
        <v>214</v>
      </c>
      <c r="X321" s="349" t="s">
        <v>214</v>
      </c>
      <c r="Y321" s="347" t="s">
        <v>214</v>
      </c>
      <c r="Z321" s="351" t="s">
        <v>50</v>
      </c>
      <c r="AA321" s="351" t="s">
        <v>50</v>
      </c>
      <c r="AB321" s="351" t="s">
        <v>50</v>
      </c>
    </row>
    <row r="322" spans="1:28" s="329" customFormat="1" ht="13.7" customHeight="1" x14ac:dyDescent="0.25">
      <c r="A322" s="320"/>
      <c r="B322" s="330" t="s">
        <v>343</v>
      </c>
      <c r="C322" s="331" t="s">
        <v>343</v>
      </c>
      <c r="D322" s="332" t="s">
        <v>789</v>
      </c>
      <c r="E322" s="332">
        <f>SUM(E323:E326)</f>
        <v>46481.066358917509</v>
      </c>
      <c r="F322" s="333"/>
      <c r="G322" s="542"/>
      <c r="H322" s="334"/>
      <c r="I322" s="333"/>
      <c r="J322" s="336">
        <v>35.298685094630081</v>
      </c>
      <c r="K322" s="336">
        <v>44.952678591686208</v>
      </c>
      <c r="L322" s="337">
        <v>51.815730521220068</v>
      </c>
      <c r="M322" s="338">
        <v>58.378612695530052</v>
      </c>
      <c r="N322" s="336">
        <v>23.022173010814555</v>
      </c>
      <c r="O322" s="337">
        <v>20.234837212156815</v>
      </c>
      <c r="P322" s="338">
        <v>17.437354018427346</v>
      </c>
      <c r="Q322" s="339">
        <v>3.8671499619575322</v>
      </c>
      <c r="R322" s="340">
        <v>3.1705356142024126</v>
      </c>
      <c r="S322" s="341">
        <v>2.7375456627598806</v>
      </c>
      <c r="T322" s="336">
        <v>15.01403509292277</v>
      </c>
      <c r="U322" s="337">
        <v>12.594472768539744</v>
      </c>
      <c r="V322" s="338">
        <v>10.816954200050851</v>
      </c>
      <c r="W322" s="336">
        <v>16.965167575103234</v>
      </c>
      <c r="X322" s="337">
        <v>16.246323474544862</v>
      </c>
      <c r="Y322" s="338">
        <v>15.747633931702705</v>
      </c>
      <c r="Z322" s="340">
        <v>0.64829906569975593</v>
      </c>
      <c r="AA322" s="340">
        <v>0.74301551906245744</v>
      </c>
      <c r="AB322" s="340">
        <v>0.84003430099634624</v>
      </c>
    </row>
    <row r="323" spans="1:28" s="353" customFormat="1" ht="13.7" customHeight="1" x14ac:dyDescent="0.25">
      <c r="A323" s="342">
        <f>RANK(E323,$E$323:$E$326,0)</f>
        <v>3</v>
      </c>
      <c r="B323" s="343" t="s">
        <v>78</v>
      </c>
      <c r="C323" s="344" t="s">
        <v>776</v>
      </c>
      <c r="D323" s="396" t="s">
        <v>1105</v>
      </c>
      <c r="E323" s="345">
        <v>3590.8407443648362</v>
      </c>
      <c r="F323" s="345">
        <v>439.25</v>
      </c>
      <c r="G323" s="543">
        <v>0</v>
      </c>
      <c r="H323" s="346" t="s">
        <v>1117</v>
      </c>
      <c r="I323" s="345">
        <v>547</v>
      </c>
      <c r="J323" s="347">
        <v>24.530449630051223</v>
      </c>
      <c r="K323" s="348">
        <v>17.456805316961798</v>
      </c>
      <c r="L323" s="349">
        <v>19.542764989996499</v>
      </c>
      <c r="M323" s="347">
        <v>22.665105504668301</v>
      </c>
      <c r="N323" s="348">
        <v>25.162106813049316</v>
      </c>
      <c r="O323" s="349">
        <v>22.476348675575956</v>
      </c>
      <c r="P323" s="347">
        <v>19.380011264872703</v>
      </c>
      <c r="Q323" s="350">
        <v>2.6055454835923211</v>
      </c>
      <c r="R323" s="351">
        <v>2.5147620327003857</v>
      </c>
      <c r="S323" s="352">
        <v>2.4170894899688848</v>
      </c>
      <c r="T323" s="348">
        <v>14.539259197483968</v>
      </c>
      <c r="U323" s="349">
        <v>12.87602050678262</v>
      </c>
      <c r="V323" s="347">
        <v>11.040568879154932</v>
      </c>
      <c r="W323" s="348">
        <v>10.556555082535001</v>
      </c>
      <c r="X323" s="349">
        <v>11.386853782445</v>
      </c>
      <c r="Y323" s="347">
        <v>12.719077160410899</v>
      </c>
      <c r="Z323" s="351">
        <v>2.7366026751047241</v>
      </c>
      <c r="AA323" s="351">
        <v>3.0636065408029141</v>
      </c>
      <c r="AB323" s="351">
        <v>3.5530778529872054</v>
      </c>
    </row>
    <row r="324" spans="1:28" s="364" customFormat="1" ht="13.7" customHeight="1" x14ac:dyDescent="0.25">
      <c r="A324" s="342">
        <f>RANK(E324,$E$323:$E$326,0)</f>
        <v>1</v>
      </c>
      <c r="B324" s="354" t="s">
        <v>201</v>
      </c>
      <c r="C324" s="355" t="s">
        <v>777</v>
      </c>
      <c r="D324" s="397" t="s">
        <v>1105</v>
      </c>
      <c r="E324" s="356">
        <v>34067.880141735623</v>
      </c>
      <c r="F324" s="356">
        <v>1377.6</v>
      </c>
      <c r="G324" s="544">
        <v>0</v>
      </c>
      <c r="H324" s="357" t="s">
        <v>1116</v>
      </c>
      <c r="I324" s="356">
        <v>1950</v>
      </c>
      <c r="J324" s="358">
        <v>41.550522648083628</v>
      </c>
      <c r="K324" s="359">
        <v>58.312511630394802</v>
      </c>
      <c r="L324" s="360">
        <v>67.371894188595903</v>
      </c>
      <c r="M324" s="358">
        <v>75.535995604994994</v>
      </c>
      <c r="N324" s="359">
        <v>23.624432587155788</v>
      </c>
      <c r="O324" s="360">
        <v>20.447695832087611</v>
      </c>
      <c r="P324" s="358">
        <v>18.237662573536038</v>
      </c>
      <c r="Q324" s="361">
        <v>4.277679596613992</v>
      </c>
      <c r="R324" s="362">
        <v>3.6186659791604705</v>
      </c>
      <c r="S324" s="363">
        <v>3.084068279509935</v>
      </c>
      <c r="T324" s="359">
        <v>15.611772119443664</v>
      </c>
      <c r="U324" s="360">
        <v>13.017773262096666</v>
      </c>
      <c r="V324" s="358">
        <v>11.605457241468889</v>
      </c>
      <c r="W324" s="359">
        <v>19.6657739180372</v>
      </c>
      <c r="X324" s="360">
        <v>19.174154505224202</v>
      </c>
      <c r="Y324" s="358">
        <v>18.259181260434399</v>
      </c>
      <c r="Z324" s="362">
        <v>0.53610272565026063</v>
      </c>
      <c r="AA324" s="362">
        <v>0.63319340669171675</v>
      </c>
      <c r="AB324" s="362">
        <v>0.69294823917173931</v>
      </c>
    </row>
    <row r="325" spans="1:28" s="353" customFormat="1" ht="13.7" customHeight="1" x14ac:dyDescent="0.25">
      <c r="A325" s="342">
        <f>RANK(E325,$E$323:$E$326,0)</f>
        <v>4</v>
      </c>
      <c r="B325" s="343" t="s">
        <v>274</v>
      </c>
      <c r="C325" s="344" t="s">
        <v>778</v>
      </c>
      <c r="D325" s="396" t="s">
        <v>1109</v>
      </c>
      <c r="E325" s="345">
        <v>3425.0438043793265</v>
      </c>
      <c r="F325" s="345">
        <v>426.25</v>
      </c>
      <c r="G325" s="543">
        <v>0</v>
      </c>
      <c r="H325" s="346" t="s">
        <v>1117</v>
      </c>
      <c r="I325" s="345">
        <v>450</v>
      </c>
      <c r="J325" s="347">
        <v>5.5718475073313734</v>
      </c>
      <c r="K325" s="348" t="s">
        <v>214</v>
      </c>
      <c r="L325" s="349" t="s">
        <v>214</v>
      </c>
      <c r="M325" s="347" t="s">
        <v>214</v>
      </c>
      <c r="N325" s="348" t="s">
        <v>50</v>
      </c>
      <c r="O325" s="349" t="s">
        <v>50</v>
      </c>
      <c r="P325" s="347" t="s">
        <v>50</v>
      </c>
      <c r="Q325" s="350" t="s">
        <v>50</v>
      </c>
      <c r="R325" s="351" t="s">
        <v>50</v>
      </c>
      <c r="S325" s="352" t="s">
        <v>50</v>
      </c>
      <c r="T325" s="348" t="s">
        <v>50</v>
      </c>
      <c r="U325" s="349" t="s">
        <v>50</v>
      </c>
      <c r="V325" s="347" t="s">
        <v>50</v>
      </c>
      <c r="W325" s="348" t="s">
        <v>214</v>
      </c>
      <c r="X325" s="349" t="s">
        <v>214</v>
      </c>
      <c r="Y325" s="347" t="s">
        <v>214</v>
      </c>
      <c r="Z325" s="351" t="s">
        <v>50</v>
      </c>
      <c r="AA325" s="351" t="s">
        <v>50</v>
      </c>
      <c r="AB325" s="351" t="s">
        <v>50</v>
      </c>
    </row>
    <row r="326" spans="1:28" s="353" customFormat="1" ht="13.7" customHeight="1" x14ac:dyDescent="0.25">
      <c r="A326" s="342">
        <f>RANK(E326,$E$323:$E$326,0)</f>
        <v>2</v>
      </c>
      <c r="B326" s="343" t="s">
        <v>473</v>
      </c>
      <c r="C326" s="344" t="s">
        <v>779</v>
      </c>
      <c r="D326" s="396" t="s">
        <v>1105</v>
      </c>
      <c r="E326" s="345">
        <v>5397.301668437718</v>
      </c>
      <c r="F326" s="345">
        <v>241.25</v>
      </c>
      <c r="G326" s="543">
        <v>0</v>
      </c>
      <c r="H326" s="346" t="s">
        <v>1117</v>
      </c>
      <c r="I326" s="345">
        <v>294</v>
      </c>
      <c r="J326" s="347">
        <v>21.865284974093257</v>
      </c>
      <c r="K326" s="348">
        <v>7.44449250998455</v>
      </c>
      <c r="L326" s="349">
        <v>7.9776596742784198</v>
      </c>
      <c r="M326" s="347">
        <v>10.887318381141499</v>
      </c>
      <c r="N326" s="348">
        <v>32.406507183187522</v>
      </c>
      <c r="O326" s="349">
        <v>30.240698381486308</v>
      </c>
      <c r="P326" s="347">
        <v>22.158808216528499</v>
      </c>
      <c r="Q326" s="350">
        <v>4.5692608734244207</v>
      </c>
      <c r="R326" s="351">
        <v>2.790188205469549</v>
      </c>
      <c r="S326" s="352">
        <v>2.5006921090971859</v>
      </c>
      <c r="T326" s="348">
        <v>21.08464984461326</v>
      </c>
      <c r="U326" s="349">
        <v>17.727533519789073</v>
      </c>
      <c r="V326" s="347">
        <v>12.555406251530558</v>
      </c>
      <c r="W326" s="348">
        <v>14.948384944957599</v>
      </c>
      <c r="X326" s="349">
        <v>11.3084773175555</v>
      </c>
      <c r="Y326" s="347">
        <v>11.902806727677699</v>
      </c>
      <c r="Z326" s="351">
        <v>0.378530649333011</v>
      </c>
      <c r="AA326" s="351">
        <v>0.36382501678614465</v>
      </c>
      <c r="AB326" s="351">
        <v>0.49652140533723527</v>
      </c>
    </row>
    <row r="327" spans="1:28" s="329" customFormat="1" ht="13.7" customHeight="1" x14ac:dyDescent="0.25">
      <c r="A327" s="320"/>
      <c r="B327" s="330" t="s">
        <v>344</v>
      </c>
      <c r="C327" s="331" t="s">
        <v>344</v>
      </c>
      <c r="D327" s="332" t="s">
        <v>789</v>
      </c>
      <c r="E327" s="332">
        <f>SUM(E328:E334)</f>
        <v>107269.8225387187</v>
      </c>
      <c r="F327" s="333"/>
      <c r="G327" s="542"/>
      <c r="H327" s="334"/>
      <c r="I327" s="333"/>
      <c r="J327" s="336">
        <v>13.132531632038148</v>
      </c>
      <c r="K327" s="336">
        <v>20.055020431827913</v>
      </c>
      <c r="L327" s="337">
        <v>22.050914524286128</v>
      </c>
      <c r="M327" s="338">
        <v>25.308336857336652</v>
      </c>
      <c r="N327" s="336">
        <v>25.20536741177288</v>
      </c>
      <c r="O327" s="337">
        <v>22.324495289164943</v>
      </c>
      <c r="P327" s="338">
        <v>17.190441336253297</v>
      </c>
      <c r="Q327" s="339">
        <v>2.6083913104030643</v>
      </c>
      <c r="R327" s="340">
        <v>2.3382418051937353</v>
      </c>
      <c r="S327" s="341">
        <v>2.1481412550972463</v>
      </c>
      <c r="T327" s="336">
        <v>13.458202676275786</v>
      </c>
      <c r="U327" s="337">
        <v>11.696001331908123</v>
      </c>
      <c r="V327" s="338">
        <v>10.648622339543042</v>
      </c>
      <c r="W327" s="336">
        <v>12.68525037794611</v>
      </c>
      <c r="X327" s="337">
        <v>12.800303552908982</v>
      </c>
      <c r="Y327" s="338">
        <v>13.703050680594528</v>
      </c>
      <c r="Z327" s="340">
        <v>2.1186173479831645</v>
      </c>
      <c r="AA327" s="340">
        <v>2.2808610584368783</v>
      </c>
      <c r="AB327" s="340">
        <v>2.4889044235099647</v>
      </c>
    </row>
    <row r="328" spans="1:28" s="353" customFormat="1" ht="13.7" customHeight="1" x14ac:dyDescent="0.25">
      <c r="A328" s="342">
        <f t="shared" ref="A328:A334" si="25">RANK(E328,$E$328:$E$334,0)</f>
        <v>7</v>
      </c>
      <c r="B328" s="343" t="s">
        <v>212</v>
      </c>
      <c r="C328" s="344" t="s">
        <v>780</v>
      </c>
      <c r="D328" s="396" t="s">
        <v>1105</v>
      </c>
      <c r="E328" s="345">
        <v>2180.4719411527935</v>
      </c>
      <c r="F328" s="345">
        <v>153.25</v>
      </c>
      <c r="G328" s="543">
        <v>0</v>
      </c>
      <c r="H328" s="346" t="s">
        <v>1116</v>
      </c>
      <c r="I328" s="345">
        <v>200</v>
      </c>
      <c r="J328" s="347">
        <v>30.505709624796083</v>
      </c>
      <c r="K328" s="348">
        <v>11.0728854272569</v>
      </c>
      <c r="L328" s="349">
        <v>9.7132278902879499</v>
      </c>
      <c r="M328" s="347">
        <v>12.621042444611501</v>
      </c>
      <c r="N328" s="348">
        <v>13.840114305053802</v>
      </c>
      <c r="O328" s="349">
        <v>15.777453358551529</v>
      </c>
      <c r="P328" s="347">
        <v>12.142420142595228</v>
      </c>
      <c r="Q328" s="350">
        <v>1.5809242742940699</v>
      </c>
      <c r="R328" s="351">
        <v>1.4912679173484387</v>
      </c>
      <c r="S328" s="352">
        <v>1.3889200239090171</v>
      </c>
      <c r="T328" s="348">
        <v>8.2546083601713818</v>
      </c>
      <c r="U328" s="349">
        <v>8.0688984405755484</v>
      </c>
      <c r="V328" s="347">
        <v>7.425563521094702</v>
      </c>
      <c r="W328" s="348">
        <v>11.828097795905601</v>
      </c>
      <c r="X328" s="349">
        <v>9.7277287522923199</v>
      </c>
      <c r="Y328" s="347">
        <v>11.8450480231204</v>
      </c>
      <c r="Z328" s="351">
        <v>2.8901495405564503</v>
      </c>
      <c r="AA328" s="351">
        <v>2.5352633971387797</v>
      </c>
      <c r="AB328" s="351">
        <v>3.2942362008773833</v>
      </c>
    </row>
    <row r="329" spans="1:28" s="364" customFormat="1" ht="13.7" customHeight="1" x14ac:dyDescent="0.25">
      <c r="A329" s="342">
        <f t="shared" si="25"/>
        <v>4</v>
      </c>
      <c r="B329" s="354" t="s">
        <v>196</v>
      </c>
      <c r="C329" s="355" t="s">
        <v>781</v>
      </c>
      <c r="D329" s="397" t="s">
        <v>1105</v>
      </c>
      <c r="E329" s="356">
        <v>9508.0717008565443</v>
      </c>
      <c r="F329" s="356">
        <v>491.1</v>
      </c>
      <c r="G329" s="544">
        <v>0</v>
      </c>
      <c r="H329" s="357" t="s">
        <v>1116</v>
      </c>
      <c r="I329" s="356">
        <v>560</v>
      </c>
      <c r="J329" s="358">
        <v>14.029729179393202</v>
      </c>
      <c r="K329" s="359">
        <v>11.0103109437062</v>
      </c>
      <c r="L329" s="360">
        <v>11.620854224518</v>
      </c>
      <c r="M329" s="358">
        <v>18.517264977305501</v>
      </c>
      <c r="N329" s="359">
        <v>44.603644938903969</v>
      </c>
      <c r="O329" s="360">
        <v>42.260232381528688</v>
      </c>
      <c r="P329" s="358">
        <v>26.521195252208425</v>
      </c>
      <c r="Q329" s="361">
        <v>2.9660200334708171</v>
      </c>
      <c r="R329" s="362">
        <v>2.7906705159323835</v>
      </c>
      <c r="S329" s="363">
        <v>2.5206100881074263</v>
      </c>
      <c r="T329" s="359">
        <v>15.790696853728129</v>
      </c>
      <c r="U329" s="360">
        <v>13.081951618680868</v>
      </c>
      <c r="V329" s="358">
        <v>12.375716509876055</v>
      </c>
      <c r="W329" s="359">
        <v>6.8360250736079404</v>
      </c>
      <c r="X329" s="360">
        <v>6.8046826259027497</v>
      </c>
      <c r="Y329" s="358">
        <v>9.9873872686568799</v>
      </c>
      <c r="Z329" s="362">
        <v>0.40724903278354713</v>
      </c>
      <c r="AA329" s="362">
        <v>0.40724903278354713</v>
      </c>
      <c r="AB329" s="362" t="s">
        <v>50</v>
      </c>
    </row>
    <row r="330" spans="1:28" s="353" customFormat="1" ht="13.7" customHeight="1" x14ac:dyDescent="0.25">
      <c r="A330" s="342">
        <f t="shared" si="25"/>
        <v>1</v>
      </c>
      <c r="B330" s="343" t="s">
        <v>89</v>
      </c>
      <c r="C330" s="344" t="s">
        <v>782</v>
      </c>
      <c r="D330" s="396" t="s">
        <v>1105</v>
      </c>
      <c r="E330" s="345">
        <v>37432.576344046574</v>
      </c>
      <c r="F330" s="345">
        <v>359.65</v>
      </c>
      <c r="G330" s="543">
        <v>0</v>
      </c>
      <c r="H330" s="346" t="s">
        <v>1116</v>
      </c>
      <c r="I330" s="345">
        <v>411</v>
      </c>
      <c r="J330" s="347">
        <v>14.277770054219395</v>
      </c>
      <c r="K330" s="348">
        <v>25.186019632113599</v>
      </c>
      <c r="L330" s="349">
        <v>27.033592634930901</v>
      </c>
      <c r="M330" s="347">
        <v>29.529736687854701</v>
      </c>
      <c r="N330" s="348">
        <v>14.27974746519398</v>
      </c>
      <c r="O330" s="349">
        <v>13.3038181368201</v>
      </c>
      <c r="P330" s="347">
        <v>12.179248457298998</v>
      </c>
      <c r="Q330" s="350">
        <v>1.7489735661777226</v>
      </c>
      <c r="R330" s="351">
        <v>1.6156783430532442</v>
      </c>
      <c r="S330" s="352">
        <v>1.4915093577684908</v>
      </c>
      <c r="T330" s="348">
        <v>9.7618468358994228</v>
      </c>
      <c r="U330" s="349">
        <v>9.1276508237983922</v>
      </c>
      <c r="V330" s="347">
        <v>8.4199346159222284</v>
      </c>
      <c r="W330" s="348">
        <v>12.7374477558519</v>
      </c>
      <c r="X330" s="349">
        <v>12.625590656191701</v>
      </c>
      <c r="Y330" s="347">
        <v>12.735702406744499</v>
      </c>
      <c r="Z330" s="351">
        <v>2.608194855769737</v>
      </c>
      <c r="AA330" s="351">
        <v>2.7995244295568753</v>
      </c>
      <c r="AB330" s="351">
        <v>3.0580182357713053</v>
      </c>
    </row>
    <row r="331" spans="1:28" s="353" customFormat="1" ht="13.7" customHeight="1" x14ac:dyDescent="0.25">
      <c r="A331" s="342">
        <f>RANK(E331,$E$328:$E$334,0)</f>
        <v>5</v>
      </c>
      <c r="B331" s="343" t="s">
        <v>476</v>
      </c>
      <c r="C331" s="344" t="s">
        <v>783</v>
      </c>
      <c r="D331" s="396" t="s">
        <v>1105</v>
      </c>
      <c r="E331" s="345">
        <v>8793.0850686435897</v>
      </c>
      <c r="F331" s="345">
        <v>97.22</v>
      </c>
      <c r="G331" s="543">
        <v>0</v>
      </c>
      <c r="H331" s="346" t="s">
        <v>1117</v>
      </c>
      <c r="I331" s="345">
        <v>115</v>
      </c>
      <c r="J331" s="347">
        <v>18.288418020983332</v>
      </c>
      <c r="K331" s="348">
        <v>1.23289804189472</v>
      </c>
      <c r="L331" s="349">
        <v>1.5561338985917399</v>
      </c>
      <c r="M331" s="347">
        <v>2.6734338935608801</v>
      </c>
      <c r="N331" s="348">
        <v>78.854857982085946</v>
      </c>
      <c r="O331" s="349">
        <v>62.475343598633465</v>
      </c>
      <c r="P331" s="347">
        <v>36.365215625551834</v>
      </c>
      <c r="Q331" s="350">
        <v>4.2055471337515353</v>
      </c>
      <c r="R331" s="351">
        <v>2.9613692326011889</v>
      </c>
      <c r="S331" s="352">
        <v>2.7383723015575159</v>
      </c>
      <c r="T331" s="348">
        <v>34.749889470211855</v>
      </c>
      <c r="U331" s="349">
        <v>21.159697300366801</v>
      </c>
      <c r="V331" s="347">
        <v>15.410262780145413</v>
      </c>
      <c r="W331" s="348">
        <v>5.4793914273396904</v>
      </c>
      <c r="X331" s="349">
        <v>5.8179645521557903</v>
      </c>
      <c r="Y331" s="347">
        <v>7.8248085358696899</v>
      </c>
      <c r="Z331" s="351" t="s">
        <v>50</v>
      </c>
      <c r="AA331" s="351" t="s">
        <v>50</v>
      </c>
      <c r="AB331" s="351" t="s">
        <v>50</v>
      </c>
    </row>
    <row r="332" spans="1:28" s="364" customFormat="1" ht="13.7" customHeight="1" x14ac:dyDescent="0.25">
      <c r="A332" s="342">
        <f t="shared" si="25"/>
        <v>2</v>
      </c>
      <c r="B332" s="354" t="s">
        <v>90</v>
      </c>
      <c r="C332" s="355" t="s">
        <v>784</v>
      </c>
      <c r="D332" s="397" t="s">
        <v>1105</v>
      </c>
      <c r="E332" s="356">
        <v>28945.527583524388</v>
      </c>
      <c r="F332" s="356">
        <v>289.95</v>
      </c>
      <c r="G332" s="544">
        <v>0</v>
      </c>
      <c r="H332" s="357" t="s">
        <v>1118</v>
      </c>
      <c r="I332" s="356">
        <v>302</v>
      </c>
      <c r="J332" s="358">
        <v>4.1558889463700677</v>
      </c>
      <c r="K332" s="359">
        <v>16.735089141339699</v>
      </c>
      <c r="L332" s="360">
        <v>17.791454617246501</v>
      </c>
      <c r="M332" s="358">
        <v>19.3085660309731</v>
      </c>
      <c r="N332" s="359">
        <v>17.325871260748393</v>
      </c>
      <c r="O332" s="360">
        <v>16.297149740580018</v>
      </c>
      <c r="P332" s="358">
        <v>15.016651134780684</v>
      </c>
      <c r="Q332" s="361">
        <v>2.7158646996666795</v>
      </c>
      <c r="R332" s="362">
        <v>2.5245227955033687</v>
      </c>
      <c r="S332" s="363">
        <v>2.3452057877656407</v>
      </c>
      <c r="T332" s="359">
        <v>11.809313236807522</v>
      </c>
      <c r="U332" s="360">
        <v>11.810114009139502</v>
      </c>
      <c r="V332" s="358">
        <v>11.838590172166548</v>
      </c>
      <c r="W332" s="359">
        <v>16.254619355160202</v>
      </c>
      <c r="X332" s="360">
        <v>16.0561850533261</v>
      </c>
      <c r="Y332" s="358">
        <v>16.1924439296006</v>
      </c>
      <c r="Z332" s="362">
        <v>3.1466554971286738</v>
      </c>
      <c r="AA332" s="362">
        <v>3.3452811634556094</v>
      </c>
      <c r="AB332" s="362">
        <v>3.6305396959582339</v>
      </c>
    </row>
    <row r="333" spans="1:28" s="353" customFormat="1" ht="13.7" customHeight="1" x14ac:dyDescent="0.25">
      <c r="A333" s="342">
        <f t="shared" si="25"/>
        <v>3</v>
      </c>
      <c r="B333" s="343" t="s">
        <v>91</v>
      </c>
      <c r="C333" s="344" t="s">
        <v>785</v>
      </c>
      <c r="D333" s="396" t="s">
        <v>1105</v>
      </c>
      <c r="E333" s="345">
        <v>13204.591054526913</v>
      </c>
      <c r="F333" s="345">
        <v>385</v>
      </c>
      <c r="G333" s="543">
        <v>0</v>
      </c>
      <c r="H333" s="346" t="s">
        <v>1116</v>
      </c>
      <c r="I333" s="345">
        <v>462</v>
      </c>
      <c r="J333" s="347">
        <v>19.999999999999996</v>
      </c>
      <c r="K333" s="348">
        <v>14.8707720663412</v>
      </c>
      <c r="L333" s="349">
        <v>17.560909401524299</v>
      </c>
      <c r="M333" s="347">
        <v>22.851457912717699</v>
      </c>
      <c r="N333" s="348">
        <v>25.889711595500589</v>
      </c>
      <c r="O333" s="349">
        <v>21.923693767623547</v>
      </c>
      <c r="P333" s="347">
        <v>16.84794035770177</v>
      </c>
      <c r="Q333" s="350">
        <v>3.1222278133532178</v>
      </c>
      <c r="R333" s="351">
        <v>2.8209247008283747</v>
      </c>
      <c r="S333" s="352">
        <v>2.5062058994357681</v>
      </c>
      <c r="T333" s="348">
        <v>12.69417512400792</v>
      </c>
      <c r="U333" s="349">
        <v>12.036717790467964</v>
      </c>
      <c r="V333" s="347">
        <v>10.134745821895789</v>
      </c>
      <c r="W333" s="348">
        <v>12.630945648377701</v>
      </c>
      <c r="X333" s="349">
        <v>13.519339522511199</v>
      </c>
      <c r="Y333" s="347">
        <v>15.7542624730348</v>
      </c>
      <c r="Z333" s="351">
        <v>0.82532867501061569</v>
      </c>
      <c r="AA333" s="351">
        <v>0.97463144641604682</v>
      </c>
      <c r="AB333" s="351">
        <v>1.2682571824130182</v>
      </c>
    </row>
    <row r="334" spans="1:28" s="364" customFormat="1" ht="13.7" customHeight="1" x14ac:dyDescent="0.25">
      <c r="A334" s="342">
        <f t="shared" si="25"/>
        <v>6</v>
      </c>
      <c r="B334" s="354" t="s">
        <v>213</v>
      </c>
      <c r="C334" s="355" t="s">
        <v>786</v>
      </c>
      <c r="D334" s="397" t="s">
        <v>1105</v>
      </c>
      <c r="E334" s="356">
        <v>7205.4988459679062</v>
      </c>
      <c r="F334" s="356">
        <v>1332.2</v>
      </c>
      <c r="G334" s="544" t="s">
        <v>50</v>
      </c>
      <c r="H334" s="357" t="s">
        <v>1117</v>
      </c>
      <c r="I334" s="356">
        <v>1571</v>
      </c>
      <c r="J334" s="358">
        <v>17.925236450983341</v>
      </c>
      <c r="K334" s="359">
        <v>53.858937589991697</v>
      </c>
      <c r="L334" s="360">
        <v>64.012007517472</v>
      </c>
      <c r="M334" s="358">
        <v>72.405097903500703</v>
      </c>
      <c r="N334" s="359">
        <v>24.734984751120589</v>
      </c>
      <c r="O334" s="360">
        <v>20.811720357877821</v>
      </c>
      <c r="P334" s="358">
        <v>18.399256938724335</v>
      </c>
      <c r="Q334" s="361">
        <v>3.5896449485503439</v>
      </c>
      <c r="R334" s="362">
        <v>3.3579693807866282</v>
      </c>
      <c r="S334" s="363">
        <v>3.1295081433104301</v>
      </c>
      <c r="T334" s="359">
        <v>13.19866819690637</v>
      </c>
      <c r="U334" s="360">
        <v>11.675725288574464</v>
      </c>
      <c r="V334" s="358">
        <v>11.273665886872935</v>
      </c>
      <c r="W334" s="359">
        <v>14.9462323117808</v>
      </c>
      <c r="X334" s="360">
        <v>16.673030250501998</v>
      </c>
      <c r="Y334" s="358">
        <v>17.607863505315098</v>
      </c>
      <c r="Z334" s="362">
        <v>2.4257140484908422</v>
      </c>
      <c r="AA334" s="362">
        <v>2.8829908805346944</v>
      </c>
      <c r="AB334" s="362">
        <v>3.2610012567257463</v>
      </c>
    </row>
    <row r="335" spans="1:28" s="364" customFormat="1" ht="13.7" customHeight="1" x14ac:dyDescent="0.25">
      <c r="A335" s="342"/>
      <c r="B335" s="379"/>
      <c r="C335" s="379"/>
      <c r="D335" s="398"/>
      <c r="E335" s="380"/>
      <c r="F335" s="380"/>
      <c r="G335" s="547"/>
      <c r="H335" s="381"/>
      <c r="I335" s="380"/>
      <c r="J335" s="382"/>
      <c r="K335" s="382"/>
      <c r="L335" s="382"/>
      <c r="M335" s="382"/>
      <c r="N335" s="382"/>
      <c r="O335" s="382"/>
      <c r="P335" s="382"/>
      <c r="Q335" s="383"/>
      <c r="R335" s="383"/>
      <c r="S335" s="383"/>
      <c r="T335" s="382"/>
      <c r="U335" s="382"/>
      <c r="V335" s="382"/>
      <c r="W335" s="382"/>
      <c r="X335" s="382"/>
      <c r="Y335" s="382"/>
      <c r="Z335" s="383"/>
      <c r="AA335" s="383"/>
      <c r="AB335" s="383"/>
    </row>
    <row r="336" spans="1:28" s="386" customFormat="1" ht="13.7" hidden="1" customHeight="1" x14ac:dyDescent="0.15">
      <c r="A336" s="384"/>
      <c r="B336" s="385"/>
      <c r="C336" s="386" t="s">
        <v>703</v>
      </c>
      <c r="D336" s="388"/>
      <c r="E336" s="387"/>
      <c r="F336" s="388"/>
      <c r="G336" s="548"/>
      <c r="H336" s="389"/>
      <c r="I336" s="390"/>
      <c r="J336" s="390"/>
      <c r="N336" s="390"/>
      <c r="O336" s="390"/>
      <c r="P336" s="390"/>
      <c r="Q336" s="390"/>
      <c r="R336" s="390"/>
      <c r="S336" s="390"/>
      <c r="T336" s="390"/>
      <c r="U336" s="390"/>
      <c r="V336" s="390"/>
      <c r="W336" s="390"/>
      <c r="X336" s="390"/>
      <c r="Y336" s="390"/>
      <c r="Z336" s="390"/>
      <c r="AA336" s="390"/>
      <c r="AB336" s="390"/>
    </row>
    <row r="337" spans="1:28" s="386" customFormat="1" ht="13.7" hidden="1" customHeight="1" x14ac:dyDescent="0.15">
      <c r="A337" s="384"/>
      <c r="B337" s="385"/>
      <c r="C337" s="386" t="s">
        <v>704</v>
      </c>
      <c r="D337" s="388"/>
      <c r="E337" s="387"/>
      <c r="F337" s="388"/>
      <c r="G337" s="548"/>
      <c r="H337" s="389"/>
      <c r="I337" s="390"/>
      <c r="J337" s="390"/>
      <c r="N337" s="390"/>
      <c r="O337" s="390"/>
      <c r="P337" s="390"/>
      <c r="Q337" s="390"/>
      <c r="R337" s="390"/>
      <c r="S337" s="390"/>
      <c r="T337" s="390"/>
      <c r="U337" s="390"/>
      <c r="V337" s="390"/>
      <c r="W337" s="390"/>
      <c r="X337" s="390"/>
      <c r="Y337" s="390"/>
      <c r="Z337" s="390"/>
      <c r="AA337" s="390"/>
      <c r="AB337" s="390"/>
    </row>
    <row r="338" spans="1:28" s="386" customFormat="1" ht="13.7" hidden="1" customHeight="1" x14ac:dyDescent="0.15">
      <c r="A338" s="384"/>
      <c r="B338" s="385"/>
      <c r="C338" s="386" t="s">
        <v>705</v>
      </c>
      <c r="D338" s="388"/>
      <c r="E338" s="387"/>
      <c r="F338" s="388"/>
      <c r="G338" s="548"/>
      <c r="H338" s="389"/>
      <c r="I338" s="390"/>
      <c r="J338" s="390"/>
      <c r="N338" s="390"/>
      <c r="O338" s="390"/>
      <c r="P338" s="390"/>
      <c r="Q338" s="390"/>
      <c r="R338" s="390"/>
      <c r="S338" s="390"/>
      <c r="T338" s="390"/>
      <c r="U338" s="390"/>
      <c r="V338" s="390"/>
      <c r="W338" s="390"/>
      <c r="X338" s="390"/>
      <c r="Y338" s="390"/>
      <c r="Z338" s="390"/>
      <c r="AA338" s="390"/>
      <c r="AB338" s="390"/>
    </row>
    <row r="339" spans="1:28" ht="12.75" hidden="1" customHeight="1" x14ac:dyDescent="0.15">
      <c r="C339" s="386" t="s">
        <v>706</v>
      </c>
    </row>
    <row r="340" spans="1:28" ht="12.75" hidden="1" customHeight="1" x14ac:dyDescent="0.15">
      <c r="C340" s="386" t="s">
        <v>702</v>
      </c>
    </row>
    <row r="341" spans="1:28" x14ac:dyDescent="0.15">
      <c r="C341" s="386"/>
    </row>
  </sheetData>
  <mergeCells count="11">
    <mergeCell ref="K232:M232"/>
    <mergeCell ref="T232:V232"/>
    <mergeCell ref="T4:V4"/>
    <mergeCell ref="W4:Y4"/>
    <mergeCell ref="T175:V175"/>
    <mergeCell ref="K175:M175"/>
    <mergeCell ref="Z4:AB4"/>
    <mergeCell ref="K39:M39"/>
    <mergeCell ref="K4:M4"/>
    <mergeCell ref="N4:P4"/>
    <mergeCell ref="Q4:S4"/>
  </mergeCells>
  <conditionalFormatting sqref="A7">
    <cfRule type="cellIs" dxfId="915" priority="634" stopIfTrue="1" operator="equal">
      <formula>"OP"</formula>
    </cfRule>
    <cfRule type="cellIs" dxfId="914" priority="635" stopIfTrue="1" operator="equal">
      <formula>"UP"</formula>
    </cfRule>
    <cfRule type="cellIs" dxfId="913" priority="636" stopIfTrue="1" operator="equal">
      <formula>"N"</formula>
    </cfRule>
  </conditionalFormatting>
  <conditionalFormatting sqref="A9:A19 A21:A35 A37:A38 A67:A73 A75:A92 A95:A98 A113:A128 A130:A139 A198:A204 A241:A260 A266:A267 A278:A296 A298:A310 A162:A168">
    <cfRule type="cellIs" dxfId="912" priority="3385" stopIfTrue="1" operator="equal">
      <formula>"UP"</formula>
    </cfRule>
    <cfRule type="cellIs" dxfId="911" priority="3386" stopIfTrue="1" operator="equal">
      <formula>"N"</formula>
    </cfRule>
  </conditionalFormatting>
  <conditionalFormatting sqref="A40:A58">
    <cfRule type="cellIs" dxfId="910" priority="15" stopIfTrue="1" operator="equal">
      <formula>"OP"</formula>
    </cfRule>
    <cfRule type="cellIs" dxfId="909" priority="16" stopIfTrue="1" operator="equal">
      <formula>"UP"</formula>
    </cfRule>
    <cfRule type="cellIs" dxfId="908" priority="17" stopIfTrue="1" operator="equal">
      <formula>"N"</formula>
    </cfRule>
  </conditionalFormatting>
  <conditionalFormatting sqref="A60:A65">
    <cfRule type="cellIs" dxfId="907" priority="590" stopIfTrue="1" operator="equal">
      <formula>"OP"</formula>
    </cfRule>
    <cfRule type="cellIs" dxfId="906" priority="591" stopIfTrue="1" operator="equal">
      <formula>"UP"</formula>
    </cfRule>
    <cfRule type="cellIs" dxfId="905" priority="592" stopIfTrue="1" operator="equal">
      <formula>"N"</formula>
    </cfRule>
  </conditionalFormatting>
  <conditionalFormatting sqref="A94:A101">
    <cfRule type="cellIs" dxfId="904" priority="508" stopIfTrue="1" operator="equal">
      <formula>"OP"</formula>
    </cfRule>
    <cfRule type="cellIs" dxfId="903" priority="509" stopIfTrue="1" operator="equal">
      <formula>"UP"</formula>
    </cfRule>
    <cfRule type="cellIs" dxfId="902" priority="510" stopIfTrue="1" operator="equal">
      <formula>"N"</formula>
    </cfRule>
  </conditionalFormatting>
  <conditionalFormatting sqref="A95:A98 A9:A19 A21:A35 A37:A38 A67:A73 A75:A92 A113:A128 A130:A139 A198:A204 A241:A260 A266:A267 A278:A296 A298:A310 A162:A168">
    <cfRule type="cellIs" dxfId="901" priority="3384" stopIfTrue="1" operator="equal">
      <formula>"OP"</formula>
    </cfRule>
  </conditionalFormatting>
  <conditionalFormatting sqref="A103:A111">
    <cfRule type="cellIs" dxfId="900" priority="485" stopIfTrue="1" operator="equal">
      <formula>"OP"</formula>
    </cfRule>
    <cfRule type="cellIs" dxfId="899" priority="486" stopIfTrue="1" operator="equal">
      <formula>"UP"</formula>
    </cfRule>
    <cfRule type="cellIs" dxfId="898" priority="487" stopIfTrue="1" operator="equal">
      <formula>"N"</formula>
    </cfRule>
  </conditionalFormatting>
  <conditionalFormatting sqref="A141:A160">
    <cfRule type="cellIs" dxfId="897" priority="413" stopIfTrue="1" operator="equal">
      <formula>"OP"</formula>
    </cfRule>
    <cfRule type="cellIs" dxfId="896" priority="414" stopIfTrue="1" operator="equal">
      <formula>"UP"</formula>
    </cfRule>
    <cfRule type="cellIs" dxfId="895" priority="415" stopIfTrue="1" operator="equal">
      <formula>"N"</formula>
    </cfRule>
  </conditionalFormatting>
  <conditionalFormatting sqref="A154:A160">
    <cfRule type="cellIs" dxfId="894" priority="763" stopIfTrue="1" operator="equal">
      <formula>"OP"</formula>
    </cfRule>
    <cfRule type="cellIs" dxfId="893" priority="764" stopIfTrue="1" operator="equal">
      <formula>"UP"</formula>
    </cfRule>
    <cfRule type="cellIs" dxfId="892" priority="765" stopIfTrue="1" operator="equal">
      <formula>"N"</formula>
    </cfRule>
  </conditionalFormatting>
  <conditionalFormatting sqref="A155">
    <cfRule type="cellIs" dxfId="891" priority="32" stopIfTrue="1" operator="equal">
      <formula>"OP"</formula>
    </cfRule>
    <cfRule type="cellIs" dxfId="890" priority="33" stopIfTrue="1" operator="equal">
      <formula>"UP"</formula>
    </cfRule>
    <cfRule type="cellIs" dxfId="889" priority="34" stopIfTrue="1" operator="equal">
      <formula>"N"</formula>
    </cfRule>
  </conditionalFormatting>
  <conditionalFormatting sqref="A157">
    <cfRule type="cellIs" dxfId="888" priority="132" stopIfTrue="1" operator="equal">
      <formula>"OP"</formula>
    </cfRule>
    <cfRule type="cellIs" dxfId="887" priority="133" stopIfTrue="1" operator="equal">
      <formula>"UP"</formula>
    </cfRule>
    <cfRule type="cellIs" dxfId="886" priority="134" stopIfTrue="1" operator="equal">
      <formula>"N"</formula>
    </cfRule>
  </conditionalFormatting>
  <conditionalFormatting sqref="A160">
    <cfRule type="cellIs" dxfId="885" priority="120" stopIfTrue="1" operator="equal">
      <formula>"OP"</formula>
    </cfRule>
    <cfRule type="cellIs" dxfId="884" priority="121" stopIfTrue="1" operator="equal">
      <formula>"UP"</formula>
    </cfRule>
    <cfRule type="cellIs" dxfId="883" priority="122" stopIfTrue="1" operator="equal">
      <formula>"N"</formula>
    </cfRule>
  </conditionalFormatting>
  <conditionalFormatting sqref="A170:A171 A173:A174">
    <cfRule type="cellIs" dxfId="882" priority="365" stopIfTrue="1" operator="equal">
      <formula>"OP"</formula>
    </cfRule>
    <cfRule type="cellIs" dxfId="881" priority="366" stopIfTrue="1" operator="equal">
      <formula>"UP"</formula>
    </cfRule>
    <cfRule type="cellIs" dxfId="880" priority="367" stopIfTrue="1" operator="equal">
      <formula>"N"</formula>
    </cfRule>
  </conditionalFormatting>
  <conditionalFormatting sqref="A176:A192">
    <cfRule type="cellIs" dxfId="879" priority="89" stopIfTrue="1" operator="equal">
      <formula>"OP"</formula>
    </cfRule>
    <cfRule type="cellIs" dxfId="878" priority="90" stopIfTrue="1" operator="equal">
      <formula>"UP"</formula>
    </cfRule>
    <cfRule type="cellIs" dxfId="877" priority="91" stopIfTrue="1" operator="equal">
      <formula>"N"</formula>
    </cfRule>
  </conditionalFormatting>
  <conditionalFormatting sqref="A194:A196">
    <cfRule type="cellIs" dxfId="876" priority="357" stopIfTrue="1" operator="equal">
      <formula>"OP"</formula>
    </cfRule>
    <cfRule type="cellIs" dxfId="875" priority="358" stopIfTrue="1" operator="equal">
      <formula>"UP"</formula>
    </cfRule>
    <cfRule type="cellIs" dxfId="874" priority="359" stopIfTrue="1" operator="equal">
      <formula>"N"</formula>
    </cfRule>
  </conditionalFormatting>
  <conditionalFormatting sqref="A206:A212">
    <cfRule type="cellIs" dxfId="873" priority="345" stopIfTrue="1" operator="equal">
      <formula>"OP"</formula>
    </cfRule>
    <cfRule type="cellIs" dxfId="872" priority="346" stopIfTrue="1" operator="equal">
      <formula>"UP"</formula>
    </cfRule>
    <cfRule type="cellIs" dxfId="871" priority="347" stopIfTrue="1" operator="equal">
      <formula>"N"</formula>
    </cfRule>
  </conditionalFormatting>
  <conditionalFormatting sqref="A214:A227">
    <cfRule type="cellIs" dxfId="870" priority="11" stopIfTrue="1" operator="equal">
      <formula>"OP"</formula>
    </cfRule>
    <cfRule type="cellIs" dxfId="869" priority="12" stopIfTrue="1" operator="equal">
      <formula>"UP"</formula>
    </cfRule>
    <cfRule type="cellIs" dxfId="868" priority="13" stopIfTrue="1" operator="equal">
      <formula>"N"</formula>
    </cfRule>
  </conditionalFormatting>
  <conditionalFormatting sqref="A229:A232">
    <cfRule type="cellIs" dxfId="867" priority="1410" stopIfTrue="1" operator="equal">
      <formula>"OP"</formula>
    </cfRule>
    <cfRule type="cellIs" dxfId="866" priority="1411" stopIfTrue="1" operator="equal">
      <formula>"UP"</formula>
    </cfRule>
    <cfRule type="cellIs" dxfId="865" priority="1412" stopIfTrue="1" operator="equal">
      <formula>"N"</formula>
    </cfRule>
  </conditionalFormatting>
  <conditionalFormatting sqref="A234:A239">
    <cfRule type="cellIs" dxfId="864" priority="1270" stopIfTrue="1" operator="equal">
      <formula>"OP"</formula>
    </cfRule>
    <cfRule type="cellIs" dxfId="863" priority="1271" stopIfTrue="1" operator="equal">
      <formula>"UP"</formula>
    </cfRule>
    <cfRule type="cellIs" dxfId="862" priority="1272" stopIfTrue="1" operator="equal">
      <formula>"N"</formula>
    </cfRule>
  </conditionalFormatting>
  <conditionalFormatting sqref="A262:A264 A269:A276">
    <cfRule type="cellIs" dxfId="861" priority="270" stopIfTrue="1" operator="equal">
      <formula>"OP"</formula>
    </cfRule>
    <cfRule type="cellIs" dxfId="860" priority="271" stopIfTrue="1" operator="equal">
      <formula>"UP"</formula>
    </cfRule>
    <cfRule type="cellIs" dxfId="859" priority="272" stopIfTrue="1" operator="equal">
      <formula>"N"</formula>
    </cfRule>
  </conditionalFormatting>
  <conditionalFormatting sqref="A312:A316 A318:A321 A323:A326 A328:A335">
    <cfRule type="cellIs" dxfId="858" priority="188" stopIfTrue="1" operator="equal">
      <formula>"OP"</formula>
    </cfRule>
    <cfRule type="cellIs" dxfId="857" priority="189" stopIfTrue="1" operator="equal">
      <formula>"UP"</formula>
    </cfRule>
    <cfRule type="cellIs" dxfId="856" priority="190" stopIfTrue="1" operator="equal">
      <formula>"N"</formula>
    </cfRule>
  </conditionalFormatting>
  <conditionalFormatting sqref="G7">
    <cfRule type="cellIs" dxfId="855" priority="633" stopIfTrue="1" operator="equal">
      <formula>0</formula>
    </cfRule>
  </conditionalFormatting>
  <conditionalFormatting sqref="G9:G19">
    <cfRule type="cellIs" dxfId="854" priority="20" stopIfTrue="1" operator="equal">
      <formula>0</formula>
    </cfRule>
  </conditionalFormatting>
  <conditionalFormatting sqref="G21:G35">
    <cfRule type="cellIs" dxfId="853" priority="836" stopIfTrue="1" operator="equal">
      <formula>0</formula>
    </cfRule>
  </conditionalFormatting>
  <conditionalFormatting sqref="G37:G38">
    <cfRule type="cellIs" dxfId="852" priority="614" stopIfTrue="1" operator="equal">
      <formula>0</formula>
    </cfRule>
  </conditionalFormatting>
  <conditionalFormatting sqref="G40:G58">
    <cfRule type="cellIs" dxfId="851" priority="18" stopIfTrue="1" operator="equal">
      <formula>0</formula>
    </cfRule>
  </conditionalFormatting>
  <conditionalFormatting sqref="G60:G65">
    <cfRule type="cellIs" dxfId="850" priority="30" stopIfTrue="1" operator="equal">
      <formula>0</formula>
    </cfRule>
  </conditionalFormatting>
  <conditionalFormatting sqref="G67:G73">
    <cfRule type="cellIs" dxfId="849" priority="568" stopIfTrue="1" operator="equal">
      <formula>0</formula>
    </cfRule>
  </conditionalFormatting>
  <conditionalFormatting sqref="G75:G92">
    <cfRule type="cellIs" dxfId="848" priority="544" stopIfTrue="1" operator="equal">
      <formula>0</formula>
    </cfRule>
  </conditionalFormatting>
  <conditionalFormatting sqref="G94:G101">
    <cfRule type="cellIs" dxfId="847" priority="505" stopIfTrue="1" operator="equal">
      <formula>0</formula>
    </cfRule>
  </conditionalFormatting>
  <conditionalFormatting sqref="G103:G111">
    <cfRule type="cellIs" dxfId="846" priority="481" stopIfTrue="1" operator="equal">
      <formula>0</formula>
    </cfRule>
  </conditionalFormatting>
  <conditionalFormatting sqref="G113:G128">
    <cfRule type="cellIs" dxfId="845" priority="29" stopIfTrue="1" operator="equal">
      <formula>0</formula>
    </cfRule>
  </conditionalFormatting>
  <conditionalFormatting sqref="G130:G139">
    <cfRule type="cellIs" dxfId="844" priority="427" stopIfTrue="1" operator="equal">
      <formula>0</formula>
    </cfRule>
  </conditionalFormatting>
  <conditionalFormatting sqref="G141:G160">
    <cfRule type="cellIs" dxfId="843" priority="31" stopIfTrue="1" operator="equal">
      <formula>0</formula>
    </cfRule>
  </conditionalFormatting>
  <conditionalFormatting sqref="G162:G168">
    <cfRule type="cellIs" dxfId="842" priority="371" stopIfTrue="1" operator="equal">
      <formula>0</formula>
    </cfRule>
  </conditionalFormatting>
  <conditionalFormatting sqref="G170:G171">
    <cfRule type="cellIs" dxfId="841" priority="108" stopIfTrue="1" operator="equal">
      <formula>0</formula>
    </cfRule>
  </conditionalFormatting>
  <conditionalFormatting sqref="G173:G174">
    <cfRule type="cellIs" dxfId="840" priority="98" stopIfTrue="1" operator="equal">
      <formula>0</formula>
    </cfRule>
  </conditionalFormatting>
  <conditionalFormatting sqref="G176:G192">
    <cfRule type="cellIs" dxfId="839" priority="92" stopIfTrue="1" operator="equal">
      <formula>0</formula>
    </cfRule>
  </conditionalFormatting>
  <conditionalFormatting sqref="G194:G196">
    <cfRule type="cellIs" dxfId="838" priority="43" stopIfTrue="1" operator="equal">
      <formula>0</formula>
    </cfRule>
  </conditionalFormatting>
  <conditionalFormatting sqref="G198:G204 G229:G231">
    <cfRule type="cellIs" dxfId="837" priority="334" stopIfTrue="1" operator="equal">
      <formula>0</formula>
    </cfRule>
  </conditionalFormatting>
  <conditionalFormatting sqref="G206:G212">
    <cfRule type="cellIs" dxfId="836" priority="71" stopIfTrue="1" operator="equal">
      <formula>0</formula>
    </cfRule>
  </conditionalFormatting>
  <conditionalFormatting sqref="G214:G227">
    <cfRule type="cellIs" dxfId="835" priority="9" stopIfTrue="1" operator="equal">
      <formula>0</formula>
    </cfRule>
  </conditionalFormatting>
  <conditionalFormatting sqref="G233:G239">
    <cfRule type="cellIs" dxfId="834" priority="1273" stopIfTrue="1" operator="equal">
      <formula>0</formula>
    </cfRule>
  </conditionalFormatting>
  <conditionalFormatting sqref="G241:G260">
    <cfRule type="cellIs" dxfId="833" priority="117" stopIfTrue="1" operator="equal">
      <formula>0</formula>
    </cfRule>
  </conditionalFormatting>
  <conditionalFormatting sqref="G262:G264">
    <cfRule type="cellIs" dxfId="832" priority="268" stopIfTrue="1" operator="equal">
      <formula>0</formula>
    </cfRule>
  </conditionalFormatting>
  <conditionalFormatting sqref="G266:G267">
    <cfRule type="cellIs" dxfId="831" priority="259" stopIfTrue="1" operator="equal">
      <formula>0</formula>
    </cfRule>
  </conditionalFormatting>
  <conditionalFormatting sqref="G269:G276">
    <cfRule type="cellIs" dxfId="830" priority="241" stopIfTrue="1" operator="equal">
      <formula>0</formula>
    </cfRule>
  </conditionalFormatting>
  <conditionalFormatting sqref="G278:G296">
    <cfRule type="cellIs" dxfId="829" priority="118" stopIfTrue="1" operator="equal">
      <formula>0</formula>
    </cfRule>
  </conditionalFormatting>
  <conditionalFormatting sqref="G298:G310">
    <cfRule type="cellIs" dxfId="828" priority="177" stopIfTrue="1" operator="equal">
      <formula>0</formula>
    </cfRule>
  </conditionalFormatting>
  <conditionalFormatting sqref="G312:G316">
    <cfRule type="cellIs" dxfId="827" priority="167" stopIfTrue="1" operator="equal">
      <formula>0</formula>
    </cfRule>
  </conditionalFormatting>
  <conditionalFormatting sqref="G318:G321">
    <cfRule type="cellIs" dxfId="826" priority="88" stopIfTrue="1" operator="equal">
      <formula>0</formula>
    </cfRule>
  </conditionalFormatting>
  <conditionalFormatting sqref="G323:G326">
    <cfRule type="cellIs" dxfId="825" priority="156" stopIfTrue="1" operator="equal">
      <formula>0</formula>
    </cfRule>
  </conditionalFormatting>
  <conditionalFormatting sqref="G328:G335">
    <cfRule type="cellIs" dxfId="824" priority="143" stopIfTrue="1" operator="equal">
      <formula>0</formula>
    </cfRule>
  </conditionalFormatting>
  <conditionalFormatting sqref="H6:H8 H229:H239">
    <cfRule type="containsText" dxfId="823" priority="6964" stopIfTrue="1" operator="containsText" text="Sell">
      <formula>NOT(ISERROR(SEARCH("Sell",H6)))</formula>
    </cfRule>
    <cfRule type="containsText" dxfId="822" priority="6965" stopIfTrue="1" operator="containsText" text="Add">
      <formula>NOT(ISERROR(SEARCH("Add",H6)))</formula>
    </cfRule>
    <cfRule type="containsText" dxfId="821" priority="6966" stopIfTrue="1" operator="containsText" text="Add">
      <formula>NOT(ISERROR(SEARCH("Add",H6)))</formula>
    </cfRule>
    <cfRule type="containsText" dxfId="820" priority="6967" stopIfTrue="1" operator="containsText" text="Buy">
      <formula>NOT(ISERROR(SEARCH("Buy",H6)))</formula>
    </cfRule>
    <cfRule type="containsText" dxfId="819" priority="6968" stopIfTrue="1" operator="containsText" text="Reduce">
      <formula>NOT(ISERROR(SEARCH("Reduce",H6)))</formula>
    </cfRule>
    <cfRule type="containsText" dxfId="818" priority="6969" stopIfTrue="1" operator="containsText" text="Sell">
      <formula>NOT(ISERROR(SEARCH("Sell",H6)))</formula>
    </cfRule>
  </conditionalFormatting>
  <conditionalFormatting sqref="H7">
    <cfRule type="containsText" dxfId="817" priority="632" stopIfTrue="1" operator="containsText" text="Under Review">
      <formula>NOT(ISERROR(SEARCH("Under Review",H7)))</formula>
    </cfRule>
  </conditionalFormatting>
  <conditionalFormatting sqref="H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:H19">
    <cfRule type="containsText" dxfId="816" priority="19" stopIfTrue="1" operator="containsText" text="Under Review">
      <formula>NOT(ISERROR(SEARCH("Under Review",H9)))</formula>
    </cfRule>
  </conditionalFormatting>
  <conditionalFormatting sqref="H9:H20">
    <cfRule type="containsText" dxfId="815" priority="21" stopIfTrue="1" operator="containsText" text="Buy">
      <formula>NOT(ISERROR(SEARCH("Buy",H9)))</formula>
    </cfRule>
    <cfRule type="containsText" dxfId="814" priority="22" stopIfTrue="1" operator="containsText" text="Sell">
      <formula>NOT(ISERROR(SEARCH("Sell",H9)))</formula>
    </cfRule>
    <cfRule type="containsText" dxfId="813" priority="23" stopIfTrue="1" operator="containsText" text="Add">
      <formula>NOT(ISERROR(SEARCH("Add",H9)))</formula>
    </cfRule>
    <cfRule type="containsText" dxfId="812" priority="24" stopIfTrue="1" operator="containsText" text="Add">
      <formula>NOT(ISERROR(SEARCH("Add",H9)))</formula>
    </cfRule>
    <cfRule type="containsText" dxfId="811" priority="25" stopIfTrue="1" operator="containsText" text="Buy">
      <formula>NOT(ISERROR(SEARCH("Buy",H9)))</formula>
    </cfRule>
    <cfRule type="containsText" dxfId="810" priority="26" stopIfTrue="1" operator="containsText" text="Reduce">
      <formula>NOT(ISERROR(SEARCH("Reduce",H9)))</formula>
    </cfRule>
    <cfRule type="containsText" dxfId="809" priority="27" stopIfTrue="1" operator="containsText" text="Sell">
      <formula>NOT(ISERROR(SEARCH("Sell",H9)))</formula>
    </cfRule>
  </conditionalFormatting>
  <conditionalFormatting sqref="H20"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1:H34 H37:H58">
    <cfRule type="containsText" dxfId="808" priority="4490" stopIfTrue="1" operator="containsText" text="Buy">
      <formula>NOT(ISERROR(SEARCH("Buy",H21)))</formula>
    </cfRule>
    <cfRule type="containsText" dxfId="807" priority="4491" stopIfTrue="1" operator="containsText" text="Sell">
      <formula>NOT(ISERROR(SEARCH("Sell",H21)))</formula>
    </cfRule>
    <cfRule type="containsText" dxfId="806" priority="4492" stopIfTrue="1" operator="containsText" text="Add">
      <formula>NOT(ISERROR(SEARCH("Add",H21)))</formula>
    </cfRule>
    <cfRule type="containsText" dxfId="805" priority="4493" stopIfTrue="1" operator="containsText" text="Add">
      <formula>NOT(ISERROR(SEARCH("Add",H21)))</formula>
    </cfRule>
    <cfRule type="containsText" dxfId="804" priority="4494" stopIfTrue="1" operator="containsText" text="Buy">
      <formula>NOT(ISERROR(SEARCH("Buy",H21)))</formula>
    </cfRule>
    <cfRule type="containsText" dxfId="803" priority="4495" stopIfTrue="1" operator="containsText" text="Reduce">
      <formula>NOT(ISERROR(SEARCH("Reduce",H21)))</formula>
    </cfRule>
    <cfRule type="containsText" dxfId="802" priority="4496" stopIfTrue="1" operator="containsText" text="Sell">
      <formula>NOT(ISERROR(SEARCH("Sell",H21)))</formula>
    </cfRule>
  </conditionalFormatting>
  <conditionalFormatting sqref="H21:H35 H328:H335 H141:H160 H67:H73 H75:H92 H113:H128 H241:H260 H278:H296 H37:H58 H60:H65 H198:H204 H206:H212 H262:H264 H266:H267 H269:H276 H298:H310 H312:H316 H318:H321 H323:H326 H229:H239 H214:H227">
    <cfRule type="containsText" dxfId="801" priority="1144" stopIfTrue="1" operator="containsText" text="Under Review">
      <formula>NOT(ISERROR(SEARCH("Under Review",H21)))</formula>
    </cfRule>
  </conditionalFormatting>
  <conditionalFormatting sqref="H35:H36">
    <cfRule type="containsText" dxfId="800" priority="616" stopIfTrue="1" operator="containsText" text="Buy">
      <formula>NOT(ISERROR(SEARCH("Buy",H35)))</formula>
    </cfRule>
    <cfRule type="containsText" dxfId="799" priority="617" stopIfTrue="1" operator="containsText" text="Sell">
      <formula>NOT(ISERROR(SEARCH("Sell",H35)))</formula>
    </cfRule>
    <cfRule type="containsText" dxfId="798" priority="618" stopIfTrue="1" operator="containsText" text="Add">
      <formula>NOT(ISERROR(SEARCH("Add",H35)))</formula>
    </cfRule>
    <cfRule type="containsText" dxfId="797" priority="619" stopIfTrue="1" operator="containsText" text="Add">
      <formula>NOT(ISERROR(SEARCH("Add",H35)))</formula>
    </cfRule>
    <cfRule type="containsText" dxfId="796" priority="620" stopIfTrue="1" operator="containsText" text="Buy">
      <formula>NOT(ISERROR(SEARCH("Buy",H35)))</formula>
    </cfRule>
    <cfRule type="containsText" dxfId="795" priority="621" stopIfTrue="1" operator="containsText" text="Reduce">
      <formula>NOT(ISERROR(SEARCH("Reduce",H35)))</formula>
    </cfRule>
    <cfRule type="containsText" dxfId="794" priority="622" stopIfTrue="1" operator="containsText" text="Sell">
      <formula>NOT(ISERROR(SEARCH("Sell",H35)))</formula>
    </cfRule>
  </conditionalFormatting>
  <conditionalFormatting sqref="H36"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7:H38 H11:H19 H21:H34">
    <cfRule type="colorScale" priority="4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9">
    <cfRule type="containsText" dxfId="793" priority="593" stopIfTrue="1" operator="containsText" text="Buy">
      <formula>NOT(ISERROR(SEARCH("Buy",H59)))</formula>
    </cfRule>
    <cfRule type="containsText" dxfId="792" priority="594" stopIfTrue="1" operator="containsText" text="Sell">
      <formula>NOT(ISERROR(SEARCH("Sell",H59)))</formula>
    </cfRule>
    <cfRule type="containsText" dxfId="791" priority="595" stopIfTrue="1" operator="containsText" text="Add">
      <formula>NOT(ISERROR(SEARCH("Add",H59)))</formula>
    </cfRule>
    <cfRule type="containsText" dxfId="790" priority="596" stopIfTrue="1" operator="containsText" text="Add">
      <formula>NOT(ISERROR(SEARCH("Add",H59)))</formula>
    </cfRule>
    <cfRule type="containsText" dxfId="789" priority="597" stopIfTrue="1" operator="containsText" text="Buy">
      <formula>NOT(ISERROR(SEARCH("Buy",H59)))</formula>
    </cfRule>
    <cfRule type="containsText" dxfId="788" priority="598" stopIfTrue="1" operator="containsText" text="Reduce">
      <formula>NOT(ISERROR(SEARCH("Reduce",H59)))</formula>
    </cfRule>
    <cfRule type="containsText" dxfId="787" priority="599" stopIfTrue="1" operator="containsText" text="Sell">
      <formula>NOT(ISERROR(SEARCH("Sell",H59)))</formula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0:H65">
    <cfRule type="containsText" dxfId="786" priority="4684" stopIfTrue="1" operator="containsText" text="Buy">
      <formula>NOT(ISERROR(SEARCH("Buy",H60)))</formula>
    </cfRule>
    <cfRule type="containsText" dxfId="785" priority="4685" stopIfTrue="1" operator="containsText" text="Sell">
      <formula>NOT(ISERROR(SEARCH("Sell",H60)))</formula>
    </cfRule>
    <cfRule type="containsText" dxfId="784" priority="4686" stopIfTrue="1" operator="containsText" text="Add">
      <formula>NOT(ISERROR(SEARCH("Add",H60)))</formula>
    </cfRule>
    <cfRule type="containsText" dxfId="783" priority="4687" stopIfTrue="1" operator="containsText" text="Add">
      <formula>NOT(ISERROR(SEARCH("Add",H60)))</formula>
    </cfRule>
    <cfRule type="containsText" dxfId="782" priority="4688" stopIfTrue="1" operator="containsText" text="Buy">
      <formula>NOT(ISERROR(SEARCH("Buy",H60)))</formula>
    </cfRule>
    <cfRule type="containsText" dxfId="781" priority="4689" stopIfTrue="1" operator="containsText" text="Reduce">
      <formula>NOT(ISERROR(SEARCH("Reduce",H60)))</formula>
    </cfRule>
    <cfRule type="containsText" dxfId="780" priority="4690" stopIfTrue="1" operator="containsText" text="Sell">
      <formula>NOT(ISERROR(SEARCH("Sell",H60)))</formula>
    </cfRule>
    <cfRule type="colorScale" priority="46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6:H67">
    <cfRule type="containsText" dxfId="779" priority="574" stopIfTrue="1" operator="containsText" text="Buy">
      <formula>NOT(ISERROR(SEARCH("Buy",H66)))</formula>
    </cfRule>
    <cfRule type="containsText" dxfId="778" priority="575" stopIfTrue="1" operator="containsText" text="Sell">
      <formula>NOT(ISERROR(SEARCH("Sell",H66)))</formula>
    </cfRule>
    <cfRule type="containsText" dxfId="777" priority="576" stopIfTrue="1" operator="containsText" text="Add">
      <formula>NOT(ISERROR(SEARCH("Add",H66)))</formula>
    </cfRule>
    <cfRule type="containsText" dxfId="776" priority="577" stopIfTrue="1" operator="containsText" text="Add">
      <formula>NOT(ISERROR(SEARCH("Add",H66)))</formula>
    </cfRule>
    <cfRule type="containsText" dxfId="775" priority="578" stopIfTrue="1" operator="containsText" text="Buy">
      <formula>NOT(ISERROR(SEARCH("Buy",H66)))</formula>
    </cfRule>
    <cfRule type="containsText" dxfId="774" priority="579" stopIfTrue="1" operator="containsText" text="Reduce">
      <formula>NOT(ISERROR(SEARCH("Reduce",H66)))</formula>
    </cfRule>
    <cfRule type="containsText" dxfId="773" priority="580" stopIfTrue="1" operator="containsText" text="Sell">
      <formula>NOT(ISERROR(SEARCH("Sell",H66)))</formula>
    </cfRule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8:H73 H95:H101">
    <cfRule type="containsText" dxfId="772" priority="4876" stopIfTrue="1" operator="containsText" text="Buy">
      <formula>NOT(ISERROR(SEARCH("Buy",H68)))</formula>
    </cfRule>
    <cfRule type="containsText" dxfId="771" priority="4877" stopIfTrue="1" operator="containsText" text="Sell">
      <formula>NOT(ISERROR(SEARCH("Sell",H68)))</formula>
    </cfRule>
    <cfRule type="containsText" dxfId="770" priority="4878" stopIfTrue="1" operator="containsText" text="Add">
      <formula>NOT(ISERROR(SEARCH("Add",H68)))</formula>
    </cfRule>
    <cfRule type="containsText" dxfId="769" priority="4879" stopIfTrue="1" operator="containsText" text="Add">
      <formula>NOT(ISERROR(SEARCH("Add",H68)))</formula>
    </cfRule>
    <cfRule type="containsText" dxfId="768" priority="4880" stopIfTrue="1" operator="containsText" text="Buy">
      <formula>NOT(ISERROR(SEARCH("Buy",H68)))</formula>
    </cfRule>
    <cfRule type="containsText" dxfId="767" priority="4881" stopIfTrue="1" operator="containsText" text="Reduce">
      <formula>NOT(ISERROR(SEARCH("Reduce",H68)))</formula>
    </cfRule>
    <cfRule type="containsText" dxfId="766" priority="4882" stopIfTrue="1" operator="containsText" text="Sell">
      <formula>NOT(ISERROR(SEARCH("Sell",H68)))</formula>
    </cfRule>
  </conditionalFormatting>
  <conditionalFormatting sqref="H74">
    <cfRule type="containsText" dxfId="765" priority="536" stopIfTrue="1" operator="containsText" text="Buy">
      <formula>NOT(ISERROR(SEARCH("Buy",H74)))</formula>
    </cfRule>
    <cfRule type="containsText" dxfId="764" priority="537" stopIfTrue="1" operator="containsText" text="Sell">
      <formula>NOT(ISERROR(SEARCH("Sell",H74)))</formula>
    </cfRule>
    <cfRule type="containsText" dxfId="763" priority="538" stopIfTrue="1" operator="containsText" text="Add">
      <formula>NOT(ISERROR(SEARCH("Add",H74)))</formula>
    </cfRule>
    <cfRule type="containsText" dxfId="762" priority="539" stopIfTrue="1" operator="containsText" text="Add">
      <formula>NOT(ISERROR(SEARCH("Add",H74)))</formula>
    </cfRule>
    <cfRule type="containsText" dxfId="761" priority="540" stopIfTrue="1" operator="containsText" text="Buy">
      <formula>NOT(ISERROR(SEARCH("Buy",H74)))</formula>
    </cfRule>
    <cfRule type="containsText" dxfId="760" priority="541" stopIfTrue="1" operator="containsText" text="Reduce">
      <formula>NOT(ISERROR(SEARCH("Reduce",H74)))</formula>
    </cfRule>
    <cfRule type="containsText" dxfId="759" priority="542" stopIfTrue="1" operator="containsText" text="Sell">
      <formula>NOT(ISERROR(SEARCH("Sell",H74)))</formula>
    </cfRule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5:H91">
    <cfRule type="containsText" dxfId="758" priority="7611" stopIfTrue="1" operator="containsText" text="Buy">
      <formula>NOT(ISERROR(SEARCH("Buy",H75)))</formula>
    </cfRule>
    <cfRule type="containsText" dxfId="757" priority="7612" stopIfTrue="1" operator="containsText" text="Sell">
      <formula>NOT(ISERROR(SEARCH("Sell",H75)))</formula>
    </cfRule>
    <cfRule type="containsText" dxfId="756" priority="7613" stopIfTrue="1" operator="containsText" text="Add">
      <formula>NOT(ISERROR(SEARCH("Add",H75)))</formula>
    </cfRule>
    <cfRule type="containsText" dxfId="755" priority="7614" stopIfTrue="1" operator="containsText" text="Add">
      <formula>NOT(ISERROR(SEARCH("Add",H75)))</formula>
    </cfRule>
    <cfRule type="containsText" dxfId="754" priority="7615" stopIfTrue="1" operator="containsText" text="Buy">
      <formula>NOT(ISERROR(SEARCH("Buy",H75)))</formula>
    </cfRule>
    <cfRule type="containsText" dxfId="753" priority="7616" stopIfTrue="1" operator="containsText" text="Reduce">
      <formula>NOT(ISERROR(SEARCH("Reduce",H75)))</formula>
    </cfRule>
    <cfRule type="containsText" dxfId="752" priority="7617" stopIfTrue="1" operator="containsText" text="Sell">
      <formula>NOT(ISERROR(SEARCH("Sell",H75)))</formula>
    </cfRule>
    <cfRule type="colorScale" priority="7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2"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2:H94">
    <cfRule type="containsText" dxfId="751" priority="511" stopIfTrue="1" operator="containsText" text="Buy">
      <formula>NOT(ISERROR(SEARCH("Buy",H92)))</formula>
    </cfRule>
    <cfRule type="containsText" dxfId="750" priority="512" stopIfTrue="1" operator="containsText" text="Sell">
      <formula>NOT(ISERROR(SEARCH("Sell",H92)))</formula>
    </cfRule>
    <cfRule type="containsText" dxfId="749" priority="513" stopIfTrue="1" operator="containsText" text="Add">
      <formula>NOT(ISERROR(SEARCH("Add",H92)))</formula>
    </cfRule>
    <cfRule type="containsText" dxfId="748" priority="514" stopIfTrue="1" operator="containsText" text="Add">
      <formula>NOT(ISERROR(SEARCH("Add",H92)))</formula>
    </cfRule>
    <cfRule type="containsText" dxfId="747" priority="515" stopIfTrue="1" operator="containsText" text="Buy">
      <formula>NOT(ISERROR(SEARCH("Buy",H92)))</formula>
    </cfRule>
    <cfRule type="containsText" dxfId="746" priority="516" stopIfTrue="1" operator="containsText" text="Reduce">
      <formula>NOT(ISERROR(SEARCH("Reduce",H92)))</formula>
    </cfRule>
    <cfRule type="containsText" dxfId="745" priority="517" stopIfTrue="1" operator="containsText" text="Sell">
      <formula>NOT(ISERROR(SEARCH("Sell",H92)))</formula>
    </cfRule>
  </conditionalFormatting>
  <conditionalFormatting sqref="H93:H94"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4:H98">
    <cfRule type="containsText" dxfId="744" priority="519" stopIfTrue="1" operator="containsText" text="Under Review">
      <formula>NOT(ISERROR(SEARCH("Under Review",H94)))</formula>
    </cfRule>
  </conditionalFormatting>
  <conditionalFormatting sqref="H95:H98 H68:H73">
    <cfRule type="colorScale" priority="48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9:H101">
    <cfRule type="containsText" dxfId="743" priority="504" stopIfTrue="1" operator="containsText" text="Under Review">
      <formula>NOT(ISERROR(SEARCH("Under Review",H99)))</formula>
    </cfRule>
    <cfRule type="colorScale" priority="50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2:H103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2:H111">
    <cfRule type="containsText" dxfId="742" priority="488" stopIfTrue="1" operator="containsText" text="Buy">
      <formula>NOT(ISERROR(SEARCH("Buy",H102)))</formula>
    </cfRule>
    <cfRule type="containsText" dxfId="741" priority="489" stopIfTrue="1" operator="containsText" text="Sell">
      <formula>NOT(ISERROR(SEARCH("Sell",H102)))</formula>
    </cfRule>
    <cfRule type="containsText" dxfId="740" priority="490" stopIfTrue="1" operator="containsText" text="Add">
      <formula>NOT(ISERROR(SEARCH("Add",H102)))</formula>
    </cfRule>
    <cfRule type="containsText" dxfId="739" priority="491" stopIfTrue="1" operator="containsText" text="Add">
      <formula>NOT(ISERROR(SEARCH("Add",H102)))</formula>
    </cfRule>
    <cfRule type="containsText" dxfId="738" priority="492" stopIfTrue="1" operator="containsText" text="Buy">
      <formula>NOT(ISERROR(SEARCH("Buy",H102)))</formula>
    </cfRule>
    <cfRule type="containsText" dxfId="737" priority="493" stopIfTrue="1" operator="containsText" text="Reduce">
      <formula>NOT(ISERROR(SEARCH("Reduce",H102)))</formula>
    </cfRule>
    <cfRule type="containsText" dxfId="736" priority="494" stopIfTrue="1" operator="containsText" text="Sell">
      <formula>NOT(ISERROR(SEARCH("Sell",H102)))</formula>
    </cfRule>
  </conditionalFormatting>
  <conditionalFormatting sqref="H103:H111">
    <cfRule type="containsText" dxfId="735" priority="480" stopIfTrue="1" operator="containsText" text="Under Review">
      <formula>NOT(ISERROR(SEARCH("Under Review",H103)))</formula>
    </cfRule>
  </conditionalFormatting>
  <conditionalFormatting sqref="H104:H111">
    <cfRule type="colorScale" priority="5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2">
    <cfRule type="containsText" dxfId="734" priority="449" stopIfTrue="1" operator="containsText" text="Buy">
      <formula>NOT(ISERROR(SEARCH("Buy",H112)))</formula>
    </cfRule>
    <cfRule type="containsText" dxfId="733" priority="450" stopIfTrue="1" operator="containsText" text="Sell">
      <formula>NOT(ISERROR(SEARCH("Sell",H112)))</formula>
    </cfRule>
    <cfRule type="containsText" dxfId="732" priority="451" stopIfTrue="1" operator="containsText" text="Add">
      <formula>NOT(ISERROR(SEARCH("Add",H112)))</formula>
    </cfRule>
    <cfRule type="containsText" dxfId="731" priority="452" stopIfTrue="1" operator="containsText" text="Add">
      <formula>NOT(ISERROR(SEARCH("Add",H112)))</formula>
    </cfRule>
    <cfRule type="containsText" dxfId="730" priority="453" stopIfTrue="1" operator="containsText" text="Buy">
      <formula>NOT(ISERROR(SEARCH("Buy",H112)))</formula>
    </cfRule>
    <cfRule type="containsText" dxfId="729" priority="454" stopIfTrue="1" operator="containsText" text="Reduce">
      <formula>NOT(ISERROR(SEARCH("Reduce",H112)))</formula>
    </cfRule>
    <cfRule type="containsText" dxfId="728" priority="455" stopIfTrue="1" operator="containsText" text="Sell">
      <formula>NOT(ISERROR(SEARCH("Sell",H112)))</formula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3:H127">
    <cfRule type="containsText" dxfId="727" priority="7225" stopIfTrue="1" operator="containsText" text="Buy">
      <formula>NOT(ISERROR(SEARCH("Buy",H113)))</formula>
    </cfRule>
    <cfRule type="containsText" dxfId="726" priority="7226" stopIfTrue="1" operator="containsText" text="Sell">
      <formula>NOT(ISERROR(SEARCH("Sell",H113)))</formula>
    </cfRule>
    <cfRule type="containsText" dxfId="725" priority="7227" stopIfTrue="1" operator="containsText" text="Add">
      <formula>NOT(ISERROR(SEARCH("Add",H113)))</formula>
    </cfRule>
    <cfRule type="containsText" dxfId="724" priority="7228" stopIfTrue="1" operator="containsText" text="Add">
      <formula>NOT(ISERROR(SEARCH("Add",H113)))</formula>
    </cfRule>
    <cfRule type="containsText" dxfId="723" priority="7229" stopIfTrue="1" operator="containsText" text="Buy">
      <formula>NOT(ISERROR(SEARCH("Buy",H113)))</formula>
    </cfRule>
    <cfRule type="containsText" dxfId="722" priority="7230" stopIfTrue="1" operator="containsText" text="Reduce">
      <formula>NOT(ISERROR(SEARCH("Reduce",H113)))</formula>
    </cfRule>
    <cfRule type="containsText" dxfId="721" priority="7231" stopIfTrue="1" operator="containsText" text="Sell">
      <formula>NOT(ISERROR(SEARCH("Sell",H113)))</formula>
    </cfRule>
    <cfRule type="colorScale" priority="7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8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8:H130">
    <cfRule type="containsText" dxfId="720" priority="432" stopIfTrue="1" operator="containsText" text="Buy">
      <formula>NOT(ISERROR(SEARCH("Buy",H128)))</formula>
    </cfRule>
    <cfRule type="containsText" dxfId="719" priority="433" stopIfTrue="1" operator="containsText" text="Sell">
      <formula>NOT(ISERROR(SEARCH("Sell",H128)))</formula>
    </cfRule>
    <cfRule type="containsText" dxfId="718" priority="434" stopIfTrue="1" operator="containsText" text="Add">
      <formula>NOT(ISERROR(SEARCH("Add",H128)))</formula>
    </cfRule>
    <cfRule type="containsText" dxfId="717" priority="435" stopIfTrue="1" operator="containsText" text="Add">
      <formula>NOT(ISERROR(SEARCH("Add",H128)))</formula>
    </cfRule>
    <cfRule type="containsText" dxfId="716" priority="436" stopIfTrue="1" operator="containsText" text="Buy">
      <formula>NOT(ISERROR(SEARCH("Buy",H128)))</formula>
    </cfRule>
    <cfRule type="containsText" dxfId="715" priority="437" stopIfTrue="1" operator="containsText" text="Reduce">
      <formula>NOT(ISERROR(SEARCH("Reduce",H128)))</formula>
    </cfRule>
    <cfRule type="containsText" dxfId="714" priority="438" stopIfTrue="1" operator="containsText" text="Sell">
      <formula>NOT(ISERROR(SEARCH("Sell",H128)))</formula>
    </cfRule>
  </conditionalFormatting>
  <conditionalFormatting sqref="H129:H130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0:H139">
    <cfRule type="containsText" dxfId="713" priority="440" stopIfTrue="1" operator="containsText" text="Under Review">
      <formula>NOT(ISERROR(SEARCH("Under Review",H130)))</formula>
    </cfRule>
  </conditionalFormatting>
  <conditionalFormatting sqref="H131:H139">
    <cfRule type="containsText" dxfId="712" priority="7061" stopIfTrue="1" operator="containsText" text="Buy">
      <formula>NOT(ISERROR(SEARCH("Buy",H131)))</formula>
    </cfRule>
    <cfRule type="containsText" dxfId="711" priority="7062" stopIfTrue="1" operator="containsText" text="Sell">
      <formula>NOT(ISERROR(SEARCH("Sell",H131)))</formula>
    </cfRule>
    <cfRule type="containsText" dxfId="710" priority="7063" stopIfTrue="1" operator="containsText" text="Add">
      <formula>NOT(ISERROR(SEARCH("Add",H131)))</formula>
    </cfRule>
    <cfRule type="containsText" dxfId="709" priority="7064" stopIfTrue="1" operator="containsText" text="Add">
      <formula>NOT(ISERROR(SEARCH("Add",H131)))</formula>
    </cfRule>
    <cfRule type="containsText" dxfId="708" priority="7065" stopIfTrue="1" operator="containsText" text="Buy">
      <formula>NOT(ISERROR(SEARCH("Buy",H131)))</formula>
    </cfRule>
    <cfRule type="containsText" dxfId="707" priority="7066" stopIfTrue="1" operator="containsText" text="Reduce">
      <formula>NOT(ISERROR(SEARCH("Reduce",H131)))</formula>
    </cfRule>
    <cfRule type="containsText" dxfId="706" priority="7067" stopIfTrue="1" operator="containsText" text="Sell">
      <formula>NOT(ISERROR(SEARCH("Sell",H131)))</formula>
    </cfRule>
    <cfRule type="colorScale" priority="70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40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40:H153">
    <cfRule type="containsText" dxfId="705" priority="394" stopIfTrue="1" operator="containsText" text="Buy">
      <formula>NOT(ISERROR(SEARCH("Buy",H140)))</formula>
    </cfRule>
    <cfRule type="containsText" dxfId="704" priority="395" stopIfTrue="1" operator="containsText" text="Sell">
      <formula>NOT(ISERROR(SEARCH("Sell",H140)))</formula>
    </cfRule>
    <cfRule type="containsText" dxfId="703" priority="396" stopIfTrue="1" operator="containsText" text="Add">
      <formula>NOT(ISERROR(SEARCH("Add",H140)))</formula>
    </cfRule>
    <cfRule type="containsText" dxfId="702" priority="397" stopIfTrue="1" operator="containsText" text="Add">
      <formula>NOT(ISERROR(SEARCH("Add",H140)))</formula>
    </cfRule>
    <cfRule type="containsText" dxfId="701" priority="398" stopIfTrue="1" operator="containsText" text="Buy">
      <formula>NOT(ISERROR(SEARCH("Buy",H140)))</formula>
    </cfRule>
    <cfRule type="containsText" dxfId="700" priority="399" stopIfTrue="1" operator="containsText" text="Reduce">
      <formula>NOT(ISERROR(SEARCH("Reduce",H140)))</formula>
    </cfRule>
    <cfRule type="containsText" dxfId="699" priority="400" stopIfTrue="1" operator="containsText" text="Sell">
      <formula>NOT(ISERROR(SEARCH("Sell",H140)))</formula>
    </cfRule>
  </conditionalFormatting>
  <conditionalFormatting sqref="H141:H151"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2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3">
    <cfRule type="colorScale" priority="6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4 H156 H158:H159">
    <cfRule type="containsText" dxfId="698" priority="3502" stopIfTrue="1" operator="containsText" text="Buy">
      <formula>NOT(ISERROR(SEARCH("Buy",H154)))</formula>
    </cfRule>
    <cfRule type="containsText" dxfId="697" priority="3503" stopIfTrue="1" operator="containsText" text="Sell">
      <formula>NOT(ISERROR(SEARCH("Sell",H154)))</formula>
    </cfRule>
    <cfRule type="containsText" dxfId="696" priority="3504" stopIfTrue="1" operator="containsText" text="Add">
      <formula>NOT(ISERROR(SEARCH("Add",H154)))</formula>
    </cfRule>
    <cfRule type="containsText" dxfId="695" priority="3505" stopIfTrue="1" operator="containsText" text="Add">
      <formula>NOT(ISERROR(SEARCH("Add",H154)))</formula>
    </cfRule>
    <cfRule type="containsText" dxfId="694" priority="3506" stopIfTrue="1" operator="containsText" text="Buy">
      <formula>NOT(ISERROR(SEARCH("Buy",H154)))</formula>
    </cfRule>
    <cfRule type="containsText" dxfId="693" priority="3507" stopIfTrue="1" operator="containsText" text="Reduce">
      <formula>NOT(ISERROR(SEARCH("Reduce",H154)))</formula>
    </cfRule>
    <cfRule type="containsText" dxfId="692" priority="3508" stopIfTrue="1" operator="containsText" text="Sell">
      <formula>NOT(ISERROR(SEARCH("Sell",H154)))</formula>
    </cfRule>
  </conditionalFormatting>
  <conditionalFormatting sqref="H155">
    <cfRule type="containsText" dxfId="691" priority="35" stopIfTrue="1" operator="containsText" text="Buy">
      <formula>NOT(ISERROR(SEARCH("Buy",H155)))</formula>
    </cfRule>
    <cfRule type="containsText" dxfId="690" priority="36" stopIfTrue="1" operator="containsText" text="Sell">
      <formula>NOT(ISERROR(SEARCH("Sell",H155)))</formula>
    </cfRule>
    <cfRule type="containsText" dxfId="689" priority="37" stopIfTrue="1" operator="containsText" text="Add">
      <formula>NOT(ISERROR(SEARCH("Add",H155)))</formula>
    </cfRule>
    <cfRule type="containsText" dxfId="688" priority="38" stopIfTrue="1" operator="containsText" text="Add">
      <formula>NOT(ISERROR(SEARCH("Add",H155)))</formula>
    </cfRule>
    <cfRule type="containsText" dxfId="687" priority="39" stopIfTrue="1" operator="containsText" text="Buy">
      <formula>NOT(ISERROR(SEARCH("Buy",H155)))</formula>
    </cfRule>
    <cfRule type="containsText" dxfId="686" priority="40" stopIfTrue="1" operator="containsText" text="Reduce">
      <formula>NOT(ISERROR(SEARCH("Reduce",H155)))</formula>
    </cfRule>
    <cfRule type="containsText" dxfId="685" priority="41" stopIfTrue="1" operator="containsText" text="Sell">
      <formula>NOT(ISERROR(SEARCH("Sell",H155)))</formula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4 H156 H158:H159">
    <cfRule type="colorScale" priority="3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7">
    <cfRule type="containsText" dxfId="684" priority="135" stopIfTrue="1" operator="containsText" text="Buy">
      <formula>NOT(ISERROR(SEARCH("Buy",H157)))</formula>
    </cfRule>
    <cfRule type="containsText" dxfId="683" priority="136" stopIfTrue="1" operator="containsText" text="Sell">
      <formula>NOT(ISERROR(SEARCH("Sell",H157)))</formula>
    </cfRule>
    <cfRule type="containsText" dxfId="682" priority="137" stopIfTrue="1" operator="containsText" text="Add">
      <formula>NOT(ISERROR(SEARCH("Add",H157)))</formula>
    </cfRule>
    <cfRule type="containsText" dxfId="681" priority="138" stopIfTrue="1" operator="containsText" text="Add">
      <formula>NOT(ISERROR(SEARCH("Add",H157)))</formula>
    </cfRule>
    <cfRule type="containsText" dxfId="680" priority="139" stopIfTrue="1" operator="containsText" text="Buy">
      <formula>NOT(ISERROR(SEARCH("Buy",H157)))</formula>
    </cfRule>
    <cfRule type="containsText" dxfId="679" priority="140" stopIfTrue="1" operator="containsText" text="Reduce">
      <formula>NOT(ISERROR(SEARCH("Reduce",H157)))</formula>
    </cfRule>
    <cfRule type="containsText" dxfId="678" priority="141" stopIfTrue="1" operator="containsText" text="Sell">
      <formula>NOT(ISERROR(SEARCH("Sell",H157)))</formula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0">
    <cfRule type="containsText" dxfId="677" priority="123" stopIfTrue="1" operator="containsText" text="Buy">
      <formula>NOT(ISERROR(SEARCH("Buy",H160)))</formula>
    </cfRule>
    <cfRule type="containsText" dxfId="676" priority="124" stopIfTrue="1" operator="containsText" text="Sell">
      <formula>NOT(ISERROR(SEARCH("Sell",H160)))</formula>
    </cfRule>
    <cfRule type="containsText" dxfId="675" priority="125" stopIfTrue="1" operator="containsText" text="Add">
      <formula>NOT(ISERROR(SEARCH("Add",H160)))</formula>
    </cfRule>
    <cfRule type="containsText" dxfId="674" priority="126" stopIfTrue="1" operator="containsText" text="Add">
      <formula>NOT(ISERROR(SEARCH("Add",H160)))</formula>
    </cfRule>
    <cfRule type="containsText" dxfId="673" priority="127" stopIfTrue="1" operator="containsText" text="Buy">
      <formula>NOT(ISERROR(SEARCH("Buy",H160)))</formula>
    </cfRule>
    <cfRule type="containsText" dxfId="672" priority="128" stopIfTrue="1" operator="containsText" text="Reduce">
      <formula>NOT(ISERROR(SEARCH("Reduce",H160)))</formula>
    </cfRule>
    <cfRule type="containsText" dxfId="671" priority="129" stopIfTrue="1" operator="containsText" text="Sell">
      <formula>NOT(ISERROR(SEARCH("Sell",H160)))</formula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1:H165">
    <cfRule type="colorScale" priority="77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1:H169">
    <cfRule type="containsText" dxfId="670" priority="386" stopIfTrue="1" operator="containsText" text="Buy">
      <formula>NOT(ISERROR(SEARCH("Buy",H161)))</formula>
    </cfRule>
    <cfRule type="containsText" dxfId="669" priority="387" stopIfTrue="1" operator="containsText" text="Sell">
      <formula>NOT(ISERROR(SEARCH("Sell",H161)))</formula>
    </cfRule>
    <cfRule type="containsText" dxfId="668" priority="388" stopIfTrue="1" operator="containsText" text="Add">
      <formula>NOT(ISERROR(SEARCH("Add",H161)))</formula>
    </cfRule>
    <cfRule type="containsText" dxfId="667" priority="389" stopIfTrue="1" operator="containsText" text="Add">
      <formula>NOT(ISERROR(SEARCH("Add",H161)))</formula>
    </cfRule>
    <cfRule type="containsText" dxfId="666" priority="390" stopIfTrue="1" operator="containsText" text="Buy">
      <formula>NOT(ISERROR(SEARCH("Buy",H161)))</formula>
    </cfRule>
    <cfRule type="containsText" dxfId="665" priority="391" stopIfTrue="1" operator="containsText" text="Reduce">
      <formula>NOT(ISERROR(SEARCH("Reduce",H161)))</formula>
    </cfRule>
    <cfRule type="containsText" dxfId="664" priority="392" stopIfTrue="1" operator="containsText" text="Sell">
      <formula>NOT(ISERROR(SEARCH("Sell",H161)))</formula>
    </cfRule>
  </conditionalFormatting>
  <conditionalFormatting sqref="H162:H168">
    <cfRule type="containsText" dxfId="663" priority="370" stopIfTrue="1" operator="containsText" text="Under Review">
      <formula>NOT(ISERROR(SEARCH("Under Review",H162)))</formula>
    </cfRule>
  </conditionalFormatting>
  <conditionalFormatting sqref="H166:H168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0:H171">
    <cfRule type="containsText" dxfId="662" priority="107" stopIfTrue="1" operator="containsText" text="Under Review">
      <formula>NOT(ISERROR(SEARCH("Under Review",H170)))</formula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0:H172">
    <cfRule type="containsText" dxfId="661" priority="109" stopIfTrue="1" operator="containsText" text="Buy">
      <formula>NOT(ISERROR(SEARCH("Buy",H170)))</formula>
    </cfRule>
    <cfRule type="containsText" dxfId="660" priority="110" stopIfTrue="1" operator="containsText" text="Sell">
      <formula>NOT(ISERROR(SEARCH("Sell",H170)))</formula>
    </cfRule>
    <cfRule type="containsText" dxfId="659" priority="111" stopIfTrue="1" operator="containsText" text="Add">
      <formula>NOT(ISERROR(SEARCH("Add",H170)))</formula>
    </cfRule>
    <cfRule type="containsText" dxfId="658" priority="112" stopIfTrue="1" operator="containsText" text="Add">
      <formula>NOT(ISERROR(SEARCH("Add",H170)))</formula>
    </cfRule>
    <cfRule type="containsText" dxfId="657" priority="113" stopIfTrue="1" operator="containsText" text="Buy">
      <formula>NOT(ISERROR(SEARCH("Buy",H170)))</formula>
    </cfRule>
    <cfRule type="containsText" dxfId="656" priority="114" stopIfTrue="1" operator="containsText" text="Reduce">
      <formula>NOT(ISERROR(SEARCH("Reduce",H170)))</formula>
    </cfRule>
    <cfRule type="containsText" dxfId="655" priority="115" stopIfTrue="1" operator="containsText" text="Sell">
      <formula>NOT(ISERROR(SEARCH("Sell",H170)))</formula>
    </cfRule>
  </conditionalFormatting>
  <conditionalFormatting sqref="H173:H174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3:H192">
    <cfRule type="containsText" dxfId="654" priority="97" stopIfTrue="1" operator="containsText" text="Under Review">
      <formula>NOT(ISERROR(SEARCH("Under Review",H173)))</formula>
    </cfRule>
  </conditionalFormatting>
  <conditionalFormatting sqref="H173:H193">
    <cfRule type="containsText" dxfId="653" priority="99" stopIfTrue="1" operator="containsText" text="Buy">
      <formula>NOT(ISERROR(SEARCH("Buy",H173)))</formula>
    </cfRule>
    <cfRule type="containsText" dxfId="652" priority="100" stopIfTrue="1" operator="containsText" text="Sell">
      <formula>NOT(ISERROR(SEARCH("Sell",H173)))</formula>
    </cfRule>
    <cfRule type="containsText" dxfId="651" priority="101" stopIfTrue="1" operator="containsText" text="Add">
      <formula>NOT(ISERROR(SEARCH("Add",H173)))</formula>
    </cfRule>
    <cfRule type="containsText" dxfId="650" priority="102" stopIfTrue="1" operator="containsText" text="Add">
      <formula>NOT(ISERROR(SEARCH("Add",H173)))</formula>
    </cfRule>
    <cfRule type="containsText" dxfId="649" priority="103" stopIfTrue="1" operator="containsText" text="Buy">
      <formula>NOT(ISERROR(SEARCH("Buy",H173)))</formula>
    </cfRule>
    <cfRule type="containsText" dxfId="648" priority="104" stopIfTrue="1" operator="containsText" text="Reduce">
      <formula>NOT(ISERROR(SEARCH("Reduce",H173)))</formula>
    </cfRule>
    <cfRule type="containsText" dxfId="647" priority="105" stopIfTrue="1" operator="containsText" text="Sell">
      <formula>NOT(ISERROR(SEARCH("Sell",H173)))</formula>
    </cfRule>
  </conditionalFormatting>
  <conditionalFormatting sqref="H176:H192">
    <cfRule type="colorScale" priority="7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4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4:H196">
    <cfRule type="containsText" dxfId="646" priority="44" stopIfTrue="1" operator="containsText" text="Under Review">
      <formula>NOT(ISERROR(SEARCH("Under Review",H194)))</formula>
    </cfRule>
  </conditionalFormatting>
  <conditionalFormatting sqref="H194:H197">
    <cfRule type="containsText" dxfId="645" priority="45" stopIfTrue="1" operator="containsText" text="Buy">
      <formula>NOT(ISERROR(SEARCH("Buy",H194)))</formula>
    </cfRule>
    <cfRule type="containsText" dxfId="644" priority="46" stopIfTrue="1" operator="containsText" text="Sell">
      <formula>NOT(ISERROR(SEARCH("Sell",H194)))</formula>
    </cfRule>
    <cfRule type="containsText" dxfId="643" priority="47" stopIfTrue="1" operator="containsText" text="Add">
      <formula>NOT(ISERROR(SEARCH("Add",H194)))</formula>
    </cfRule>
    <cfRule type="containsText" dxfId="642" priority="48" stopIfTrue="1" operator="containsText" text="Add">
      <formula>NOT(ISERROR(SEARCH("Add",H194)))</formula>
    </cfRule>
    <cfRule type="containsText" dxfId="641" priority="49" stopIfTrue="1" operator="containsText" text="Buy">
      <formula>NOT(ISERROR(SEARCH("Buy",H194)))</formula>
    </cfRule>
    <cfRule type="containsText" dxfId="640" priority="50" stopIfTrue="1" operator="containsText" text="Reduce">
      <formula>NOT(ISERROR(SEARCH("Reduce",H194)))</formula>
    </cfRule>
    <cfRule type="containsText" dxfId="639" priority="51" stopIfTrue="1" operator="containsText" text="Sell">
      <formula>NOT(ISERROR(SEARCH("Sell",H194)))</formula>
    </cfRule>
  </conditionalFormatting>
  <conditionalFormatting sqref="H196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7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8:H204 H206:H212 H214:H227">
    <cfRule type="containsText" dxfId="638" priority="7685" stopIfTrue="1" operator="containsText" text="Buy">
      <formula>NOT(ISERROR(SEARCH("Buy",H198)))</formula>
    </cfRule>
    <cfRule type="containsText" dxfId="637" priority="7686" stopIfTrue="1" operator="containsText" text="Sell">
      <formula>NOT(ISERROR(SEARCH("Sell",H198)))</formula>
    </cfRule>
    <cfRule type="containsText" dxfId="636" priority="7687" stopIfTrue="1" operator="containsText" text="Add">
      <formula>NOT(ISERROR(SEARCH("Add",H198)))</formula>
    </cfRule>
    <cfRule type="containsText" dxfId="635" priority="7688" stopIfTrue="1" operator="containsText" text="Add">
      <formula>NOT(ISERROR(SEARCH("Add",H198)))</formula>
    </cfRule>
    <cfRule type="containsText" dxfId="634" priority="7689" stopIfTrue="1" operator="containsText" text="Buy">
      <formula>NOT(ISERROR(SEARCH("Buy",H198)))</formula>
    </cfRule>
    <cfRule type="containsText" dxfId="633" priority="7690" stopIfTrue="1" operator="containsText" text="Reduce">
      <formula>NOT(ISERROR(SEARCH("Reduce",H198)))</formula>
    </cfRule>
    <cfRule type="containsText" dxfId="632" priority="7691" stopIfTrue="1" operator="containsText" text="Sell">
      <formula>NOT(ISERROR(SEARCH("Sell",H198)))</formula>
    </cfRule>
  </conditionalFormatting>
  <conditionalFormatting sqref="H198:H204 H206:H212 H229:H231 H214:H227">
    <cfRule type="colorScale" priority="76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5">
    <cfRule type="containsText" dxfId="631" priority="63" stopIfTrue="1" operator="containsText" text="Buy">
      <formula>NOT(ISERROR(SEARCH("Buy",H205)))</formula>
    </cfRule>
    <cfRule type="containsText" dxfId="630" priority="64" stopIfTrue="1" operator="containsText" text="Sell">
      <formula>NOT(ISERROR(SEARCH("Sell",H205)))</formula>
    </cfRule>
    <cfRule type="containsText" dxfId="629" priority="65" stopIfTrue="1" operator="containsText" text="Add">
      <formula>NOT(ISERROR(SEARCH("Add",H205)))</formula>
    </cfRule>
    <cfRule type="containsText" dxfId="628" priority="66" stopIfTrue="1" operator="containsText" text="Add">
      <formula>NOT(ISERROR(SEARCH("Add",H205)))</formula>
    </cfRule>
    <cfRule type="containsText" dxfId="627" priority="67" stopIfTrue="1" operator="containsText" text="Buy">
      <formula>NOT(ISERROR(SEARCH("Buy",H205)))</formula>
    </cfRule>
    <cfRule type="containsText" dxfId="626" priority="68" stopIfTrue="1" operator="containsText" text="Reduce">
      <formula>NOT(ISERROR(SEARCH("Reduce",H205)))</formula>
    </cfRule>
    <cfRule type="containsText" dxfId="625" priority="69" stopIfTrue="1" operator="containsText" text="Sell">
      <formula>NOT(ISERROR(SEARCH("Sell",H205)))</formula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13">
    <cfRule type="containsText" dxfId="624" priority="1" stopIfTrue="1" operator="containsText" text="Buy">
      <formula>NOT(ISERROR(SEARCH("Buy",H213)))</formula>
    </cfRule>
    <cfRule type="containsText" dxfId="623" priority="2" stopIfTrue="1" operator="containsText" text="Sell">
      <formula>NOT(ISERROR(SEARCH("Sell",H213)))</formula>
    </cfRule>
    <cfRule type="containsText" dxfId="622" priority="3" stopIfTrue="1" operator="containsText" text="Add">
      <formula>NOT(ISERROR(SEARCH("Add",H213)))</formula>
    </cfRule>
    <cfRule type="containsText" dxfId="621" priority="4" stopIfTrue="1" operator="containsText" text="Add">
      <formula>NOT(ISERROR(SEARCH("Add",H213)))</formula>
    </cfRule>
    <cfRule type="containsText" dxfId="620" priority="5" stopIfTrue="1" operator="containsText" text="Buy">
      <formula>NOT(ISERROR(SEARCH("Buy",H213)))</formula>
    </cfRule>
    <cfRule type="containsText" dxfId="619" priority="6" stopIfTrue="1" operator="containsText" text="Reduce">
      <formula>NOT(ISERROR(SEARCH("Reduce",H213)))</formula>
    </cfRule>
    <cfRule type="containsText" dxfId="618" priority="7" stopIfTrue="1" operator="containsText" text="Sell">
      <formula>NOT(ISERROR(SEARCH("Sell",H213)))</formula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8">
    <cfRule type="containsText" dxfId="617" priority="317" stopIfTrue="1" operator="containsText" text="Buy">
      <formula>NOT(ISERROR(SEARCH("Buy",H228)))</formula>
    </cfRule>
    <cfRule type="containsText" dxfId="616" priority="318" stopIfTrue="1" operator="containsText" text="Sell">
      <formula>NOT(ISERROR(SEARCH("Sell",H228)))</formula>
    </cfRule>
    <cfRule type="containsText" dxfId="615" priority="319" stopIfTrue="1" operator="containsText" text="Add">
      <formula>NOT(ISERROR(SEARCH("Add",H228)))</formula>
    </cfRule>
    <cfRule type="containsText" dxfId="614" priority="320" stopIfTrue="1" operator="containsText" text="Add">
      <formula>NOT(ISERROR(SEARCH("Add",H228)))</formula>
    </cfRule>
    <cfRule type="containsText" dxfId="613" priority="321" stopIfTrue="1" operator="containsText" text="Buy">
      <formula>NOT(ISERROR(SEARCH("Buy",H228)))</formula>
    </cfRule>
    <cfRule type="containsText" dxfId="612" priority="322" stopIfTrue="1" operator="containsText" text="Reduce">
      <formula>NOT(ISERROR(SEARCH("Reduce",H228)))</formula>
    </cfRule>
    <cfRule type="containsText" dxfId="611" priority="323" stopIfTrue="1" operator="containsText" text="Sell">
      <formula>NOT(ISERROR(SEARCH("Sell",H228)))</formula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:H8 H229:H239">
    <cfRule type="containsText" dxfId="610" priority="6963" stopIfTrue="1" operator="containsText" text="Buy">
      <formula>NOT(ISERROR(SEARCH("Buy",H6)))</formula>
    </cfRule>
  </conditionalFormatting>
  <conditionalFormatting sqref="H232:H239 H169 H172 H175 H193 H195 H6:H8 H10 H39:H58">
    <cfRule type="colorScale" priority="69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0">
    <cfRule type="containsText" dxfId="609" priority="286" stopIfTrue="1" operator="containsText" text="Buy">
      <formula>NOT(ISERROR(SEARCH("Buy",H240)))</formula>
    </cfRule>
    <cfRule type="containsText" dxfId="608" priority="287" stopIfTrue="1" operator="containsText" text="Sell">
      <formula>NOT(ISERROR(SEARCH("Sell",H240)))</formula>
    </cfRule>
    <cfRule type="containsText" dxfId="607" priority="288" stopIfTrue="1" operator="containsText" text="Add">
      <formula>NOT(ISERROR(SEARCH("Add",H240)))</formula>
    </cfRule>
    <cfRule type="containsText" dxfId="606" priority="289" stopIfTrue="1" operator="containsText" text="Add">
      <formula>NOT(ISERROR(SEARCH("Add",H240)))</formula>
    </cfRule>
    <cfRule type="containsText" dxfId="605" priority="290" stopIfTrue="1" operator="containsText" text="Buy">
      <formula>NOT(ISERROR(SEARCH("Buy",H240)))</formula>
    </cfRule>
    <cfRule type="containsText" dxfId="604" priority="291" stopIfTrue="1" operator="containsText" text="Reduce">
      <formula>NOT(ISERROR(SEARCH("Reduce",H240)))</formula>
    </cfRule>
    <cfRule type="containsText" dxfId="603" priority="292" stopIfTrue="1" operator="containsText" text="Sell">
      <formula>NOT(ISERROR(SEARCH("Sell",H240)))</formula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1:H258">
    <cfRule type="containsText" dxfId="602" priority="6873" stopIfTrue="1" operator="containsText" text="Buy">
      <formula>NOT(ISERROR(SEARCH("Buy",H241)))</formula>
    </cfRule>
    <cfRule type="containsText" dxfId="601" priority="6874" stopIfTrue="1" operator="containsText" text="Sell">
      <formula>NOT(ISERROR(SEARCH("Sell",H241)))</formula>
    </cfRule>
    <cfRule type="containsText" dxfId="600" priority="6875" stopIfTrue="1" operator="containsText" text="Add">
      <formula>NOT(ISERROR(SEARCH("Add",H241)))</formula>
    </cfRule>
    <cfRule type="containsText" dxfId="599" priority="6876" stopIfTrue="1" operator="containsText" text="Add">
      <formula>NOT(ISERROR(SEARCH("Add",H241)))</formula>
    </cfRule>
    <cfRule type="containsText" dxfId="598" priority="6877" stopIfTrue="1" operator="containsText" text="Buy">
      <formula>NOT(ISERROR(SEARCH("Buy",H241)))</formula>
    </cfRule>
    <cfRule type="containsText" dxfId="597" priority="6878" stopIfTrue="1" operator="containsText" text="Reduce">
      <formula>NOT(ISERROR(SEARCH("Reduce",H241)))</formula>
    </cfRule>
    <cfRule type="containsText" dxfId="596" priority="6879" stopIfTrue="1" operator="containsText" text="Sell">
      <formula>NOT(ISERROR(SEARCH("Sell",H241)))</formula>
    </cfRule>
    <cfRule type="colorScale" priority="68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59:H260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59:H261">
    <cfRule type="containsText" dxfId="595" priority="260" stopIfTrue="1" operator="containsText" text="Buy">
      <formula>NOT(ISERROR(SEARCH("Buy",H259)))</formula>
    </cfRule>
    <cfRule type="containsText" dxfId="594" priority="261" stopIfTrue="1" operator="containsText" text="Sell">
      <formula>NOT(ISERROR(SEARCH("Sell",H259)))</formula>
    </cfRule>
    <cfRule type="containsText" dxfId="593" priority="262" stopIfTrue="1" operator="containsText" text="Add">
      <formula>NOT(ISERROR(SEARCH("Add",H259)))</formula>
    </cfRule>
    <cfRule type="containsText" dxfId="592" priority="263" stopIfTrue="1" operator="containsText" text="Add">
      <formula>NOT(ISERROR(SEARCH("Add",H259)))</formula>
    </cfRule>
    <cfRule type="containsText" dxfId="591" priority="264" stopIfTrue="1" operator="containsText" text="Buy">
      <formula>NOT(ISERROR(SEARCH("Buy",H259)))</formula>
    </cfRule>
    <cfRule type="containsText" dxfId="590" priority="265" stopIfTrue="1" operator="containsText" text="Reduce">
      <formula>NOT(ISERROR(SEARCH("Reduce",H259)))</formula>
    </cfRule>
    <cfRule type="containsText" dxfId="589" priority="266" stopIfTrue="1" operator="containsText" text="Sell">
      <formula>NOT(ISERROR(SEARCH("Sell",H259)))</formula>
    </cfRule>
  </conditionalFormatting>
  <conditionalFormatting sqref="H261"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2:H264 H266:H267 H269:H276">
    <cfRule type="containsText" dxfId="588" priority="6355" stopIfTrue="1" operator="containsText" text="Buy">
      <formula>NOT(ISERROR(SEARCH("Buy",H262)))</formula>
    </cfRule>
    <cfRule type="containsText" dxfId="587" priority="6356" stopIfTrue="1" operator="containsText" text="Sell">
      <formula>NOT(ISERROR(SEARCH("Sell",H262)))</formula>
    </cfRule>
    <cfRule type="containsText" dxfId="586" priority="6357" stopIfTrue="1" operator="containsText" text="Add">
      <formula>NOT(ISERROR(SEARCH("Add",H262)))</formula>
    </cfRule>
    <cfRule type="containsText" dxfId="585" priority="6358" stopIfTrue="1" operator="containsText" text="Add">
      <formula>NOT(ISERROR(SEARCH("Add",H262)))</formula>
    </cfRule>
    <cfRule type="containsText" dxfId="584" priority="6359" stopIfTrue="1" operator="containsText" text="Buy">
      <formula>NOT(ISERROR(SEARCH("Buy",H262)))</formula>
    </cfRule>
    <cfRule type="containsText" dxfId="583" priority="6360" stopIfTrue="1" operator="containsText" text="Reduce">
      <formula>NOT(ISERROR(SEARCH("Reduce",H262)))</formula>
    </cfRule>
    <cfRule type="containsText" dxfId="582" priority="6361" stopIfTrue="1" operator="containsText" text="Sell">
      <formula>NOT(ISERROR(SEARCH("Sell",H262)))</formula>
    </cfRule>
    <cfRule type="colorScale" priority="6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5">
    <cfRule type="containsText" dxfId="581" priority="251" stopIfTrue="1" operator="containsText" text="Buy">
      <formula>NOT(ISERROR(SEARCH("Buy",H265)))</formula>
    </cfRule>
    <cfRule type="containsText" dxfId="580" priority="252" stopIfTrue="1" operator="containsText" text="Sell">
      <formula>NOT(ISERROR(SEARCH("Sell",H265)))</formula>
    </cfRule>
    <cfRule type="containsText" dxfId="579" priority="253" stopIfTrue="1" operator="containsText" text="Add">
      <formula>NOT(ISERROR(SEARCH("Add",H265)))</formula>
    </cfRule>
    <cfRule type="containsText" dxfId="578" priority="254" stopIfTrue="1" operator="containsText" text="Add">
      <formula>NOT(ISERROR(SEARCH("Add",H265)))</formula>
    </cfRule>
    <cfRule type="containsText" dxfId="577" priority="255" stopIfTrue="1" operator="containsText" text="Buy">
      <formula>NOT(ISERROR(SEARCH("Buy",H265)))</formula>
    </cfRule>
    <cfRule type="containsText" dxfId="576" priority="256" stopIfTrue="1" operator="containsText" text="Reduce">
      <formula>NOT(ISERROR(SEARCH("Reduce",H265)))</formula>
    </cfRule>
    <cfRule type="containsText" dxfId="575" priority="257" stopIfTrue="1" operator="containsText" text="Sell">
      <formula>NOT(ISERROR(SEARCH("Sell",H265)))</formula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8">
    <cfRule type="containsText" dxfId="574" priority="242" stopIfTrue="1" operator="containsText" text="Buy">
      <formula>NOT(ISERROR(SEARCH("Buy",H268)))</formula>
    </cfRule>
    <cfRule type="containsText" dxfId="573" priority="243" stopIfTrue="1" operator="containsText" text="Sell">
      <formula>NOT(ISERROR(SEARCH("Sell",H268)))</formula>
    </cfRule>
    <cfRule type="containsText" dxfId="572" priority="244" stopIfTrue="1" operator="containsText" text="Add">
      <formula>NOT(ISERROR(SEARCH("Add",H268)))</formula>
    </cfRule>
    <cfRule type="containsText" dxfId="571" priority="245" stopIfTrue="1" operator="containsText" text="Add">
      <formula>NOT(ISERROR(SEARCH("Add",H268)))</formula>
    </cfRule>
    <cfRule type="containsText" dxfId="570" priority="246" stopIfTrue="1" operator="containsText" text="Buy">
      <formula>NOT(ISERROR(SEARCH("Buy",H268)))</formula>
    </cfRule>
    <cfRule type="containsText" dxfId="569" priority="247" stopIfTrue="1" operator="containsText" text="Reduce">
      <formula>NOT(ISERROR(SEARCH("Reduce",H268)))</formula>
    </cfRule>
    <cfRule type="containsText" dxfId="568" priority="248" stopIfTrue="1" operator="containsText" text="Sell">
      <formula>NOT(ISERROR(SEARCH("Sell",H268)))</formula>
    </cfRule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7">
    <cfRule type="containsText" dxfId="567" priority="210" stopIfTrue="1" operator="containsText" text="Buy">
      <formula>NOT(ISERROR(SEARCH("Buy",H277)))</formula>
    </cfRule>
    <cfRule type="containsText" dxfId="566" priority="211" stopIfTrue="1" operator="containsText" text="Sell">
      <formula>NOT(ISERROR(SEARCH("Sell",H277)))</formula>
    </cfRule>
    <cfRule type="containsText" dxfId="565" priority="212" stopIfTrue="1" operator="containsText" text="Add">
      <formula>NOT(ISERROR(SEARCH("Add",H277)))</formula>
    </cfRule>
    <cfRule type="containsText" dxfId="564" priority="213" stopIfTrue="1" operator="containsText" text="Add">
      <formula>NOT(ISERROR(SEARCH("Add",H277)))</formula>
    </cfRule>
    <cfRule type="containsText" dxfId="563" priority="214" stopIfTrue="1" operator="containsText" text="Buy">
      <formula>NOT(ISERROR(SEARCH("Buy",H277)))</formula>
    </cfRule>
    <cfRule type="containsText" dxfId="562" priority="215" stopIfTrue="1" operator="containsText" text="Reduce">
      <formula>NOT(ISERROR(SEARCH("Reduce",H277)))</formula>
    </cfRule>
    <cfRule type="containsText" dxfId="561" priority="216" stopIfTrue="1" operator="containsText" text="Sell">
      <formula>NOT(ISERROR(SEARCH("Sell",H277)))</formula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8:H290 H292:H296">
    <cfRule type="containsText" dxfId="560" priority="6848" stopIfTrue="1" operator="containsText" text="Buy">
      <formula>NOT(ISERROR(SEARCH("Buy",H278)))</formula>
    </cfRule>
    <cfRule type="containsText" dxfId="559" priority="6849" stopIfTrue="1" operator="containsText" text="Sell">
      <formula>NOT(ISERROR(SEARCH("Sell",H278)))</formula>
    </cfRule>
    <cfRule type="containsText" dxfId="558" priority="6850" stopIfTrue="1" operator="containsText" text="Add">
      <formula>NOT(ISERROR(SEARCH("Add",H278)))</formula>
    </cfRule>
    <cfRule type="containsText" dxfId="557" priority="6851" stopIfTrue="1" operator="containsText" text="Add">
      <formula>NOT(ISERROR(SEARCH("Add",H278)))</formula>
    </cfRule>
    <cfRule type="containsText" dxfId="556" priority="6852" stopIfTrue="1" operator="containsText" text="Buy">
      <formula>NOT(ISERROR(SEARCH("Buy",H278)))</formula>
    </cfRule>
    <cfRule type="containsText" dxfId="555" priority="6853" stopIfTrue="1" operator="containsText" text="Reduce">
      <formula>NOT(ISERROR(SEARCH("Reduce",H278)))</formula>
    </cfRule>
    <cfRule type="containsText" dxfId="554" priority="6854" stopIfTrue="1" operator="containsText" text="Sell">
      <formula>NOT(ISERROR(SEARCH("Sell",H278)))</formula>
    </cfRule>
  </conditionalFormatting>
  <conditionalFormatting sqref="H291">
    <cfRule type="containsText" dxfId="553" priority="201" stopIfTrue="1" operator="containsText" text="Buy">
      <formula>NOT(ISERROR(SEARCH("Buy",H291)))</formula>
    </cfRule>
    <cfRule type="containsText" dxfId="552" priority="202" stopIfTrue="1" operator="containsText" text="Sell">
      <formula>NOT(ISERROR(SEARCH("Sell",H291)))</formula>
    </cfRule>
    <cfRule type="containsText" dxfId="551" priority="203" stopIfTrue="1" operator="containsText" text="Add">
      <formula>NOT(ISERROR(SEARCH("Add",H291)))</formula>
    </cfRule>
    <cfRule type="containsText" dxfId="550" priority="204" stopIfTrue="1" operator="containsText" text="Add">
      <formula>NOT(ISERROR(SEARCH("Add",H291)))</formula>
    </cfRule>
    <cfRule type="containsText" dxfId="549" priority="205" stopIfTrue="1" operator="containsText" text="Buy">
      <formula>NOT(ISERROR(SEARCH("Buy",H291)))</formula>
    </cfRule>
    <cfRule type="containsText" dxfId="548" priority="206" stopIfTrue="1" operator="containsText" text="Reduce">
      <formula>NOT(ISERROR(SEARCH("Reduce",H291)))</formula>
    </cfRule>
    <cfRule type="containsText" dxfId="547" priority="207" stopIfTrue="1" operator="containsText" text="Sell">
      <formula>NOT(ISERROR(SEARCH("Sell",H291)))</formula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2:H296 H278:H290">
    <cfRule type="colorScale" priority="68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7">
    <cfRule type="containsText" dxfId="546" priority="178" stopIfTrue="1" operator="containsText" text="Buy">
      <formula>NOT(ISERROR(SEARCH("Buy",H297)))</formula>
    </cfRule>
    <cfRule type="containsText" dxfId="545" priority="179" stopIfTrue="1" operator="containsText" text="Sell">
      <formula>NOT(ISERROR(SEARCH("Sell",H297)))</formula>
    </cfRule>
    <cfRule type="containsText" dxfId="544" priority="180" stopIfTrue="1" operator="containsText" text="Add">
      <formula>NOT(ISERROR(SEARCH("Add",H297)))</formula>
    </cfRule>
    <cfRule type="containsText" dxfId="543" priority="181" stopIfTrue="1" operator="containsText" text="Add">
      <formula>NOT(ISERROR(SEARCH("Add",H297)))</formula>
    </cfRule>
    <cfRule type="containsText" dxfId="542" priority="182" stopIfTrue="1" operator="containsText" text="Buy">
      <formula>NOT(ISERROR(SEARCH("Buy",H297)))</formula>
    </cfRule>
    <cfRule type="containsText" dxfId="541" priority="183" stopIfTrue="1" operator="containsText" text="Reduce">
      <formula>NOT(ISERROR(SEARCH("Reduce",H297)))</formula>
    </cfRule>
    <cfRule type="containsText" dxfId="540" priority="184" stopIfTrue="1" operator="containsText" text="Sell">
      <formula>NOT(ISERROR(SEARCH("Sell",H297)))</formula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8:H310 H312:H316 H318:H321 H323:H326 H328:H334">
    <cfRule type="containsText" dxfId="539" priority="6807" stopIfTrue="1" operator="containsText" text="Buy">
      <formula>NOT(ISERROR(SEARCH("Buy",H298)))</formula>
    </cfRule>
    <cfRule type="containsText" dxfId="538" priority="6808" stopIfTrue="1" operator="containsText" text="Sell">
      <formula>NOT(ISERROR(SEARCH("Sell",H298)))</formula>
    </cfRule>
    <cfRule type="containsText" dxfId="537" priority="6809" stopIfTrue="1" operator="containsText" text="Add">
      <formula>NOT(ISERROR(SEARCH("Add",H298)))</formula>
    </cfRule>
    <cfRule type="containsText" dxfId="536" priority="6810" stopIfTrue="1" operator="containsText" text="Add">
      <formula>NOT(ISERROR(SEARCH("Add",H298)))</formula>
    </cfRule>
    <cfRule type="containsText" dxfId="535" priority="6811" stopIfTrue="1" operator="containsText" text="Buy">
      <formula>NOT(ISERROR(SEARCH("Buy",H298)))</formula>
    </cfRule>
    <cfRule type="containsText" dxfId="534" priority="6812" stopIfTrue="1" operator="containsText" text="Reduce">
      <formula>NOT(ISERROR(SEARCH("Reduce",H298)))</formula>
    </cfRule>
    <cfRule type="containsText" dxfId="533" priority="6813" stopIfTrue="1" operator="containsText" text="Sell">
      <formula>NOT(ISERROR(SEARCH("Sell",H298)))</formula>
    </cfRule>
  </conditionalFormatting>
  <conditionalFormatting sqref="H311">
    <cfRule type="containsText" dxfId="532" priority="168" stopIfTrue="1" operator="containsText" text="Buy">
      <formula>NOT(ISERROR(SEARCH("Buy",H311)))</formula>
    </cfRule>
    <cfRule type="containsText" dxfId="531" priority="169" stopIfTrue="1" operator="containsText" text="Sell">
      <formula>NOT(ISERROR(SEARCH("Sell",H311)))</formula>
    </cfRule>
    <cfRule type="containsText" dxfId="530" priority="170" stopIfTrue="1" operator="containsText" text="Add">
      <formula>NOT(ISERROR(SEARCH("Add",H311)))</formula>
    </cfRule>
    <cfRule type="containsText" dxfId="529" priority="171" stopIfTrue="1" operator="containsText" text="Add">
      <formula>NOT(ISERROR(SEARCH("Add",H311)))</formula>
    </cfRule>
    <cfRule type="containsText" dxfId="528" priority="172" stopIfTrue="1" operator="containsText" text="Buy">
      <formula>NOT(ISERROR(SEARCH("Buy",H311)))</formula>
    </cfRule>
    <cfRule type="containsText" dxfId="527" priority="173" stopIfTrue="1" operator="containsText" text="Reduce">
      <formula>NOT(ISERROR(SEARCH("Reduce",H311)))</formula>
    </cfRule>
    <cfRule type="containsText" dxfId="526" priority="174" stopIfTrue="1" operator="containsText" text="Sell">
      <formula>NOT(ISERROR(SEARCH("Sell",H311)))</formula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17">
    <cfRule type="containsText" dxfId="525" priority="80" stopIfTrue="1" operator="containsText" text="Buy">
      <formula>NOT(ISERROR(SEARCH("Buy",H317)))</formula>
    </cfRule>
    <cfRule type="containsText" dxfId="524" priority="81" stopIfTrue="1" operator="containsText" text="Sell">
      <formula>NOT(ISERROR(SEARCH("Sell",H317)))</formula>
    </cfRule>
    <cfRule type="containsText" dxfId="523" priority="82" stopIfTrue="1" operator="containsText" text="Add">
      <formula>NOT(ISERROR(SEARCH("Add",H317)))</formula>
    </cfRule>
    <cfRule type="containsText" dxfId="522" priority="83" stopIfTrue="1" operator="containsText" text="Add">
      <formula>NOT(ISERROR(SEARCH("Add",H317)))</formula>
    </cfRule>
    <cfRule type="containsText" dxfId="521" priority="84" stopIfTrue="1" operator="containsText" text="Buy">
      <formula>NOT(ISERROR(SEARCH("Buy",H317)))</formula>
    </cfRule>
    <cfRule type="containsText" dxfId="520" priority="85" stopIfTrue="1" operator="containsText" text="Reduce">
      <formula>NOT(ISERROR(SEARCH("Reduce",H317)))</formula>
    </cfRule>
    <cfRule type="containsText" dxfId="519" priority="86" stopIfTrue="1" operator="containsText" text="Sell">
      <formula>NOT(ISERROR(SEARCH("Sell",H317)))</formula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18:H321 H312:H316 H323:H326 H328:H334 H298:H310">
    <cfRule type="colorScale" priority="68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22">
    <cfRule type="containsText" dxfId="518" priority="157" stopIfTrue="1" operator="containsText" text="Buy">
      <formula>NOT(ISERROR(SEARCH("Buy",H322)))</formula>
    </cfRule>
    <cfRule type="containsText" dxfId="517" priority="158" stopIfTrue="1" operator="containsText" text="Sell">
      <formula>NOT(ISERROR(SEARCH("Sell",H322)))</formula>
    </cfRule>
    <cfRule type="containsText" dxfId="516" priority="159" stopIfTrue="1" operator="containsText" text="Add">
      <formula>NOT(ISERROR(SEARCH("Add",H322)))</formula>
    </cfRule>
    <cfRule type="containsText" dxfId="515" priority="160" stopIfTrue="1" operator="containsText" text="Add">
      <formula>NOT(ISERROR(SEARCH("Add",H322)))</formula>
    </cfRule>
    <cfRule type="containsText" dxfId="514" priority="161" stopIfTrue="1" operator="containsText" text="Buy">
      <formula>NOT(ISERROR(SEARCH("Buy",H322)))</formula>
    </cfRule>
    <cfRule type="containsText" dxfId="513" priority="162" stopIfTrue="1" operator="containsText" text="Reduce">
      <formula>NOT(ISERROR(SEARCH("Reduce",H322)))</formula>
    </cfRule>
    <cfRule type="containsText" dxfId="512" priority="163" stopIfTrue="1" operator="containsText" text="Sell">
      <formula>NOT(ISERROR(SEARCH("Sell",H322)))</formula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27">
    <cfRule type="containsText" dxfId="511" priority="146" stopIfTrue="1" operator="containsText" text="Buy">
      <formula>NOT(ISERROR(SEARCH("Buy",H327)))</formula>
    </cfRule>
    <cfRule type="containsText" dxfId="510" priority="147" stopIfTrue="1" operator="containsText" text="Sell">
      <formula>NOT(ISERROR(SEARCH("Sell",H327)))</formula>
    </cfRule>
    <cfRule type="containsText" dxfId="509" priority="148" stopIfTrue="1" operator="containsText" text="Add">
      <formula>NOT(ISERROR(SEARCH("Add",H327)))</formula>
    </cfRule>
    <cfRule type="containsText" dxfId="508" priority="149" stopIfTrue="1" operator="containsText" text="Add">
      <formula>NOT(ISERROR(SEARCH("Add",H327)))</formula>
    </cfRule>
    <cfRule type="containsText" dxfId="507" priority="150" stopIfTrue="1" operator="containsText" text="Buy">
      <formula>NOT(ISERROR(SEARCH("Buy",H327)))</formula>
    </cfRule>
    <cfRule type="containsText" dxfId="506" priority="151" stopIfTrue="1" operator="containsText" text="Reduce">
      <formula>NOT(ISERROR(SEARCH("Reduce",H327)))</formula>
    </cfRule>
    <cfRule type="containsText" dxfId="505" priority="152" stopIfTrue="1" operator="containsText" text="Sell">
      <formula>NOT(ISERROR(SEARCH("Sell",H327)))</formula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5 H335">
    <cfRule type="colorScale" priority="9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35">
    <cfRule type="containsText" dxfId="504" priority="964" stopIfTrue="1" operator="containsText" text="Buy">
      <formula>NOT(ISERROR(SEARCH("Buy",H335)))</formula>
    </cfRule>
    <cfRule type="containsText" dxfId="503" priority="965" stopIfTrue="1" operator="containsText" text="Sell">
      <formula>NOT(ISERROR(SEARCH("Sell",H335)))</formula>
    </cfRule>
    <cfRule type="containsText" dxfId="502" priority="966" stopIfTrue="1" operator="containsText" text="Add">
      <formula>NOT(ISERROR(SEARCH("Add",H335)))</formula>
    </cfRule>
    <cfRule type="containsText" dxfId="501" priority="967" stopIfTrue="1" operator="containsText" text="Add">
      <formula>NOT(ISERROR(SEARCH("Add",H335)))</formula>
    </cfRule>
    <cfRule type="containsText" dxfId="500" priority="968" stopIfTrue="1" operator="containsText" text="Buy">
      <formula>NOT(ISERROR(SEARCH("Buy",H335)))</formula>
    </cfRule>
    <cfRule type="containsText" dxfId="499" priority="969" stopIfTrue="1" operator="containsText" text="Reduce">
      <formula>NOT(ISERROR(SEARCH("Reduce",H335)))</formula>
    </cfRule>
    <cfRule type="containsText" dxfId="498" priority="970" stopIfTrue="1" operator="containsText" text="Sell">
      <formula>NOT(ISERROR(SEARCH("Sell",H335)))</formula>
    </cfRule>
  </conditionalFormatting>
  <printOptions horizontalCentered="1"/>
  <pageMargins left="0" right="0" top="0.15" bottom="0" header="0.25" footer="0.16"/>
  <pageSetup paperSize="256" scale="82" fitToHeight="0" orientation="landscape" r:id="rId1"/>
  <headerFooter alignWithMargins="0"/>
  <rowBreaks count="1" manualBreakCount="1">
    <brk id="174" min="2" max="2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C0B92-6C21-4503-B4E8-A326AE52F61D}">
  <sheetPr codeName="Sheet21">
    <pageSetUpPr fitToPage="1"/>
  </sheetPr>
  <dimension ref="A1:BR48"/>
  <sheetViews>
    <sheetView showGridLines="0" view="pageBreakPreview" zoomScaleNormal="100" zoomScaleSheetLayoutView="100" workbookViewId="0">
      <pane xSplit="3" ySplit="3" topLeftCell="D4" activePane="bottomRight" state="frozen"/>
      <selection sqref="A1:IV65536"/>
      <selection pane="topRight" sqref="A1:IV65536"/>
      <selection pane="bottomLeft" sqref="A1:IV65536"/>
      <selection pane="bottomRight" activeCell="J20" sqref="J20"/>
    </sheetView>
  </sheetViews>
  <sheetFormatPr defaultColWidth="9.5703125" defaultRowHeight="10.5" x14ac:dyDescent="0.15"/>
  <cols>
    <col min="1" max="1" width="3.140625" style="141" hidden="1" customWidth="1"/>
    <col min="2" max="2" width="15.5703125" style="142" hidden="1" customWidth="1"/>
    <col min="3" max="3" width="15.42578125" style="143" customWidth="1"/>
    <col min="4" max="4" width="6.140625" style="144" bestFit="1" customWidth="1"/>
    <col min="5" max="5" width="6.5703125" style="144" bestFit="1" customWidth="1"/>
    <col min="6" max="6" width="6.140625" style="144" bestFit="1" customWidth="1"/>
    <col min="7" max="7" width="7.5703125" style="143" customWidth="1"/>
    <col min="8" max="8" width="8.42578125" style="144" customWidth="1"/>
    <col min="9" max="9" width="8.140625" style="144" hidden="1" customWidth="1"/>
    <col min="10" max="10" width="7" style="144" bestFit="1" customWidth="1"/>
    <col min="11" max="11" width="11.5703125" style="144" hidden="1" customWidth="1"/>
    <col min="12" max="14" width="5.5703125" style="144" customWidth="1"/>
    <col min="15" max="15" width="6.140625" style="144" hidden="1" customWidth="1"/>
    <col min="16" max="17" width="6.140625" style="144" customWidth="1"/>
    <col min="18" max="18" width="5.5703125" style="145" customWidth="1"/>
    <col min="19" max="19" width="10.85546875" style="144" hidden="1" customWidth="1"/>
    <col min="20" max="22" width="6.140625" style="144" bestFit="1" customWidth="1"/>
    <col min="23" max="23" width="7.85546875" style="144" hidden="1" customWidth="1"/>
    <col min="24" max="24" width="5.85546875" style="144" customWidth="1"/>
    <col min="25" max="25" width="5.85546875" style="144" bestFit="1" customWidth="1"/>
    <col min="26" max="26" width="5.42578125" style="144" customWidth="1"/>
    <col min="27" max="27" width="8.140625" style="144" hidden="1" customWidth="1"/>
    <col min="28" max="28" width="6.7109375" style="144" bestFit="1" customWidth="1"/>
    <col min="29" max="30" width="6.140625" style="144" customWidth="1"/>
    <col min="31" max="31" width="12" style="145" hidden="1" customWidth="1"/>
    <col min="32" max="34" width="5.42578125" style="145" customWidth="1"/>
    <col min="35" max="35" width="6.5703125" style="144" hidden="1" customWidth="1"/>
    <col min="36" max="36" width="6.85546875" style="144" customWidth="1"/>
    <col min="37" max="37" width="6.140625" style="144" customWidth="1"/>
    <col min="38" max="38" width="7.140625" style="144" bestFit="1" customWidth="1"/>
    <col min="39" max="39" width="5.28515625" style="144" hidden="1" customWidth="1"/>
    <col min="40" max="41" width="5.5703125" style="144" customWidth="1"/>
    <col min="42" max="42" width="8.42578125" style="144" bestFit="1" customWidth="1"/>
    <col min="43" max="43" width="5.85546875" style="144" hidden="1" customWidth="1"/>
    <col min="44" max="45" width="5.85546875" style="144" bestFit="1" customWidth="1"/>
    <col min="46" max="46" width="9.5703125" style="144" customWidth="1"/>
    <col min="47" max="48" width="9.5703125" style="144" hidden="1" customWidth="1"/>
    <col min="49" max="51" width="9.5703125" style="141" hidden="1" customWidth="1"/>
    <col min="52" max="53" width="9.5703125" style="146" hidden="1" customWidth="1"/>
    <col min="54" max="59" width="9.5703125" style="141" hidden="1" customWidth="1"/>
    <col min="60" max="16384" width="9.5703125" style="141"/>
  </cols>
  <sheetData>
    <row r="1" spans="1:60" s="134" customFormat="1" x14ac:dyDescent="0.15">
      <c r="A1" s="133"/>
      <c r="C1" s="135"/>
      <c r="D1" s="136">
        <v>5</v>
      </c>
      <c r="E1" s="136">
        <v>5</v>
      </c>
      <c r="F1" s="136">
        <v>5</v>
      </c>
      <c r="G1" s="135"/>
      <c r="H1" s="136">
        <v>4</v>
      </c>
      <c r="I1" s="136">
        <v>4</v>
      </c>
      <c r="J1" s="137">
        <v>24</v>
      </c>
      <c r="K1" s="137">
        <v>21</v>
      </c>
      <c r="L1" s="137">
        <v>26</v>
      </c>
      <c r="M1" s="137">
        <v>27</v>
      </c>
      <c r="N1" s="137">
        <v>28</v>
      </c>
      <c r="O1" s="137">
        <f>K1</f>
        <v>21</v>
      </c>
      <c r="P1" s="137">
        <f>L1</f>
        <v>26</v>
      </c>
      <c r="Q1" s="137">
        <f>M1</f>
        <v>27</v>
      </c>
      <c r="R1" s="137">
        <f>N1</f>
        <v>28</v>
      </c>
      <c r="S1" s="137">
        <f>$K$1</f>
        <v>21</v>
      </c>
      <c r="T1" s="137">
        <f>$L$1</f>
        <v>26</v>
      </c>
      <c r="U1" s="137">
        <f>$M$1</f>
        <v>27</v>
      </c>
      <c r="V1" s="137">
        <f>$N$1</f>
        <v>28</v>
      </c>
      <c r="W1" s="137">
        <f>S1</f>
        <v>21</v>
      </c>
      <c r="X1" s="137">
        <f>$L$1</f>
        <v>26</v>
      </c>
      <c r="Y1" s="137">
        <f>$M$1</f>
        <v>27</v>
      </c>
      <c r="Z1" s="137">
        <f>$N$1</f>
        <v>28</v>
      </c>
      <c r="AA1" s="137">
        <f>$K$1</f>
        <v>21</v>
      </c>
      <c r="AB1" s="137">
        <f>$L$1</f>
        <v>26</v>
      </c>
      <c r="AC1" s="137">
        <f>$M$1</f>
        <v>27</v>
      </c>
      <c r="AD1" s="137">
        <f>$N$1</f>
        <v>28</v>
      </c>
      <c r="AE1" s="137">
        <f>$K$1</f>
        <v>21</v>
      </c>
      <c r="AF1" s="137">
        <f>$L$1</f>
        <v>26</v>
      </c>
      <c r="AG1" s="137">
        <f>$M$1</f>
        <v>27</v>
      </c>
      <c r="AH1" s="137">
        <f>$N$1</f>
        <v>28</v>
      </c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6">
        <v>13</v>
      </c>
      <c r="AV1" s="136"/>
      <c r="AW1" s="138"/>
      <c r="AX1" s="138"/>
      <c r="AY1" s="138"/>
      <c r="AZ1" s="138"/>
      <c r="BA1" s="139">
        <v>22</v>
      </c>
      <c r="BC1" s="138">
        <v>18</v>
      </c>
      <c r="BD1" s="138">
        <v>19</v>
      </c>
      <c r="BE1" s="138">
        <v>20</v>
      </c>
      <c r="BF1" s="133">
        <v>21</v>
      </c>
      <c r="BG1" s="140">
        <v>22</v>
      </c>
    </row>
    <row r="3" spans="1:60" ht="12.75" x14ac:dyDescent="0.2">
      <c r="J3" s="512"/>
      <c r="K3" s="512"/>
      <c r="L3" s="512"/>
      <c r="T3" s="9"/>
      <c r="U3" s="9"/>
      <c r="V3" s="9"/>
      <c r="W3" s="9"/>
      <c r="AB3" s="501"/>
      <c r="AC3" s="501"/>
      <c r="AD3" s="501"/>
      <c r="AE3" s="501"/>
      <c r="AF3" s="501"/>
    </row>
    <row r="4" spans="1:60" x14ac:dyDescent="0.15">
      <c r="A4" s="147"/>
      <c r="B4" s="148"/>
      <c r="C4" s="149"/>
      <c r="D4" s="86"/>
      <c r="E4" s="86"/>
      <c r="F4" s="86"/>
      <c r="G4" s="150"/>
      <c r="H4" s="86"/>
      <c r="I4" s="151"/>
      <c r="J4" s="152"/>
      <c r="K4" s="152"/>
      <c r="L4" s="152"/>
      <c r="M4" s="152"/>
      <c r="N4" s="152"/>
      <c r="O4" s="152"/>
      <c r="P4" s="152"/>
      <c r="Q4" s="152"/>
      <c r="R4" s="153"/>
      <c r="S4" s="152"/>
      <c r="T4" s="152"/>
      <c r="U4" s="152"/>
      <c r="V4" s="152"/>
      <c r="W4" s="152"/>
      <c r="X4" s="152"/>
      <c r="Y4" s="152"/>
      <c r="Z4" s="152"/>
      <c r="AA4" s="154"/>
      <c r="AB4" s="154"/>
      <c r="AC4" s="154"/>
      <c r="AD4" s="154"/>
      <c r="AE4" s="155"/>
      <c r="AF4" s="155"/>
      <c r="AG4" s="155"/>
      <c r="AH4" s="155"/>
      <c r="AI4" s="152"/>
      <c r="AJ4" s="152"/>
      <c r="AK4" s="152"/>
      <c r="AL4" s="152"/>
      <c r="AM4" s="156"/>
      <c r="AN4" s="156"/>
      <c r="AO4" s="156"/>
      <c r="AP4" s="156"/>
      <c r="AQ4" s="152"/>
      <c r="AR4" s="152"/>
      <c r="AS4" s="152"/>
      <c r="AT4" s="152"/>
      <c r="AU4" s="157"/>
      <c r="AV4" s="157"/>
    </row>
    <row r="5" spans="1:60" x14ac:dyDescent="0.15">
      <c r="A5" s="147"/>
      <c r="B5" s="148"/>
      <c r="C5" s="149"/>
      <c r="D5" s="86"/>
      <c r="E5" s="86"/>
      <c r="F5" s="86"/>
      <c r="G5" s="150"/>
      <c r="H5" s="86"/>
      <c r="I5" s="151"/>
      <c r="J5" s="152"/>
      <c r="K5" s="152"/>
      <c r="L5" s="152"/>
      <c r="M5" s="152"/>
      <c r="N5" s="152"/>
      <c r="O5" s="152"/>
      <c r="P5" s="152"/>
      <c r="Q5" s="152"/>
      <c r="R5" s="153"/>
      <c r="S5" s="152"/>
      <c r="T5" s="152"/>
      <c r="U5" s="152"/>
      <c r="V5" s="152"/>
      <c r="W5" s="152"/>
      <c r="X5" s="152"/>
      <c r="Y5" s="152"/>
      <c r="Z5" s="152"/>
      <c r="AA5" s="154"/>
      <c r="AB5" s="154"/>
      <c r="AC5" s="154"/>
      <c r="AD5" s="154"/>
      <c r="AE5" s="155"/>
      <c r="AF5" s="155"/>
      <c r="AG5" s="155"/>
      <c r="AH5" s="155"/>
      <c r="AI5" s="152"/>
      <c r="AJ5" s="152"/>
      <c r="AK5" s="152"/>
      <c r="AL5" s="152"/>
      <c r="AM5" s="156"/>
      <c r="AN5" s="156"/>
      <c r="AO5" s="156"/>
      <c r="AP5" s="156"/>
      <c r="AQ5" s="152"/>
      <c r="AR5" s="152"/>
      <c r="AS5" s="152"/>
      <c r="AT5" s="152"/>
      <c r="AU5" s="157"/>
      <c r="AV5" s="157"/>
    </row>
    <row r="6" spans="1:60" ht="41.1" customHeight="1" x14ac:dyDescent="0.35">
      <c r="B6" s="158"/>
      <c r="C6" s="523" t="s">
        <v>350</v>
      </c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159"/>
      <c r="AA6" s="160"/>
      <c r="AB6" s="160"/>
      <c r="AC6" s="160"/>
      <c r="AD6" s="160"/>
      <c r="AE6" s="161"/>
      <c r="AF6" s="161"/>
      <c r="AG6" s="161"/>
      <c r="AH6" s="161"/>
      <c r="AI6" s="159"/>
      <c r="AJ6" s="159"/>
      <c r="AK6" s="159"/>
      <c r="AL6" s="159"/>
      <c r="AM6" s="159"/>
      <c r="AN6" s="159"/>
      <c r="AO6" s="159"/>
      <c r="AP6" s="159"/>
      <c r="AQ6" s="162"/>
      <c r="AR6" s="159"/>
      <c r="AS6" s="159"/>
      <c r="AT6" s="159"/>
      <c r="AU6" s="163"/>
      <c r="AV6" s="163"/>
    </row>
    <row r="7" spans="1:60" s="134" customFormat="1" ht="31.5" x14ac:dyDescent="0.15">
      <c r="B7" s="164"/>
      <c r="C7" s="165"/>
      <c r="D7" s="166" t="s">
        <v>93</v>
      </c>
      <c r="E7" s="167" t="s">
        <v>94</v>
      </c>
      <c r="F7" s="166" t="s">
        <v>95</v>
      </c>
      <c r="G7" s="168" t="s">
        <v>163</v>
      </c>
      <c r="H7" s="166" t="s">
        <v>96</v>
      </c>
      <c r="I7" s="166" t="s">
        <v>96</v>
      </c>
      <c r="J7" s="169" t="s">
        <v>97</v>
      </c>
      <c r="K7" s="170" t="s">
        <v>98</v>
      </c>
      <c r="L7" s="524" t="s">
        <v>138</v>
      </c>
      <c r="M7" s="525"/>
      <c r="N7" s="526"/>
      <c r="O7" s="524" t="s">
        <v>99</v>
      </c>
      <c r="P7" s="525"/>
      <c r="Q7" s="525"/>
      <c r="R7" s="526"/>
      <c r="S7" s="170" t="s">
        <v>100</v>
      </c>
      <c r="T7" s="524" t="s">
        <v>139</v>
      </c>
      <c r="U7" s="525"/>
      <c r="V7" s="526"/>
      <c r="W7" s="170" t="s">
        <v>101</v>
      </c>
      <c r="X7" s="524" t="s">
        <v>101</v>
      </c>
      <c r="Y7" s="525"/>
      <c r="Z7" s="526"/>
      <c r="AA7" s="170" t="s">
        <v>102</v>
      </c>
      <c r="AB7" s="524" t="s">
        <v>102</v>
      </c>
      <c r="AC7" s="525"/>
      <c r="AD7" s="526"/>
      <c r="AE7" s="171" t="s">
        <v>103</v>
      </c>
      <c r="AF7" s="527" t="s">
        <v>103</v>
      </c>
      <c r="AG7" s="527"/>
      <c r="AH7" s="528"/>
      <c r="AI7" s="170" t="s">
        <v>104</v>
      </c>
      <c r="AJ7" s="524" t="s">
        <v>104</v>
      </c>
      <c r="AK7" s="525"/>
      <c r="AL7" s="526"/>
      <c r="AM7" s="524" t="s">
        <v>105</v>
      </c>
      <c r="AN7" s="525"/>
      <c r="AO7" s="525"/>
      <c r="AP7" s="526"/>
      <c r="AQ7" s="172" t="s">
        <v>106</v>
      </c>
      <c r="AR7" s="529" t="s">
        <v>106</v>
      </c>
      <c r="AS7" s="530"/>
      <c r="AT7" s="531"/>
      <c r="AU7" s="504" t="s">
        <v>107</v>
      </c>
      <c r="AV7" s="505"/>
    </row>
    <row r="8" spans="1:60" x14ac:dyDescent="0.15">
      <c r="A8" s="146"/>
      <c r="B8" s="173" t="s">
        <v>108</v>
      </c>
      <c r="C8" s="174" t="s">
        <v>109</v>
      </c>
      <c r="D8" s="175" t="s">
        <v>136</v>
      </c>
      <c r="E8" s="175" t="s">
        <v>136</v>
      </c>
      <c r="F8" s="175" t="s">
        <v>110</v>
      </c>
      <c r="G8" s="176"/>
      <c r="H8" s="175" t="s">
        <v>137</v>
      </c>
      <c r="I8" s="175" t="s">
        <v>111</v>
      </c>
      <c r="J8" s="177" t="s">
        <v>459</v>
      </c>
      <c r="K8" s="177" t="s">
        <v>245</v>
      </c>
      <c r="L8" s="177" t="s">
        <v>409</v>
      </c>
      <c r="M8" s="177" t="s">
        <v>407</v>
      </c>
      <c r="N8" s="177" t="s">
        <v>458</v>
      </c>
      <c r="O8" s="177" t="s">
        <v>245</v>
      </c>
      <c r="P8" s="177" t="str">
        <f>L8</f>
        <v>FY6E</v>
      </c>
      <c r="Q8" s="177" t="str">
        <f>M8</f>
        <v>FY27E</v>
      </c>
      <c r="R8" s="177" t="str">
        <f>N8</f>
        <v>FY28E</v>
      </c>
      <c r="S8" s="177" t="s">
        <v>245</v>
      </c>
      <c r="T8" s="177" t="str">
        <f>P8</f>
        <v>FY6E</v>
      </c>
      <c r="U8" s="177" t="str">
        <f>Q8</f>
        <v>FY27E</v>
      </c>
      <c r="V8" s="177" t="str">
        <f>R8</f>
        <v>FY28E</v>
      </c>
      <c r="W8" s="177" t="s">
        <v>245</v>
      </c>
      <c r="X8" s="177" t="str">
        <f>T8</f>
        <v>FY6E</v>
      </c>
      <c r="Y8" s="177" t="str">
        <f>U8</f>
        <v>FY27E</v>
      </c>
      <c r="Z8" s="177" t="str">
        <f>V8</f>
        <v>FY28E</v>
      </c>
      <c r="AA8" s="177" t="s">
        <v>245</v>
      </c>
      <c r="AB8" s="177" t="str">
        <f>X8</f>
        <v>FY6E</v>
      </c>
      <c r="AC8" s="177" t="str">
        <f>Y8</f>
        <v>FY27E</v>
      </c>
      <c r="AD8" s="177" t="str">
        <f>Z8</f>
        <v>FY28E</v>
      </c>
      <c r="AE8" s="177" t="s">
        <v>245</v>
      </c>
      <c r="AF8" s="177" t="str">
        <f>AB8</f>
        <v>FY6E</v>
      </c>
      <c r="AG8" s="177" t="str">
        <f>AC8</f>
        <v>FY27E</v>
      </c>
      <c r="AH8" s="177" t="str">
        <f>AD8</f>
        <v>FY28E</v>
      </c>
      <c r="AI8" s="177" t="s">
        <v>245</v>
      </c>
      <c r="AJ8" s="177" t="str">
        <f>AF8</f>
        <v>FY6E</v>
      </c>
      <c r="AK8" s="177" t="str">
        <f>AG8</f>
        <v>FY27E</v>
      </c>
      <c r="AL8" s="177" t="str">
        <f>AH8</f>
        <v>FY28E</v>
      </c>
      <c r="AM8" s="177" t="s">
        <v>245</v>
      </c>
      <c r="AN8" s="177" t="str">
        <f>AJ8</f>
        <v>FY6E</v>
      </c>
      <c r="AO8" s="177" t="str">
        <f>AK8</f>
        <v>FY27E</v>
      </c>
      <c r="AP8" s="177" t="str">
        <f>AL8</f>
        <v>FY28E</v>
      </c>
      <c r="AQ8" s="177" t="s">
        <v>245</v>
      </c>
      <c r="AR8" s="177" t="str">
        <f>AN8</f>
        <v>FY6E</v>
      </c>
      <c r="AS8" s="177" t="str">
        <f>AO8</f>
        <v>FY27E</v>
      </c>
      <c r="AT8" s="177" t="str">
        <f>AP8</f>
        <v>FY28E</v>
      </c>
      <c r="AU8" s="178" t="s">
        <v>112</v>
      </c>
      <c r="AV8" s="179" t="s">
        <v>113</v>
      </c>
      <c r="AW8" s="506"/>
      <c r="AX8" s="506"/>
      <c r="AY8" s="506"/>
    </row>
    <row r="9" spans="1:60" s="30" customFormat="1" x14ac:dyDescent="0.15">
      <c r="B9" s="180" t="s">
        <v>114</v>
      </c>
      <c r="C9" s="181" t="s">
        <v>180</v>
      </c>
      <c r="D9" s="182"/>
      <c r="E9" s="182"/>
      <c r="F9" s="182"/>
      <c r="G9" s="183"/>
      <c r="H9" s="182"/>
      <c r="I9" s="182"/>
      <c r="J9" s="184"/>
      <c r="K9" s="184"/>
      <c r="L9" s="184"/>
      <c r="M9" s="184"/>
      <c r="N9" s="184"/>
      <c r="O9" s="184"/>
      <c r="P9" s="184"/>
      <c r="Q9" s="184"/>
      <c r="R9" s="185"/>
      <c r="S9" s="184"/>
      <c r="T9" s="184"/>
      <c r="U9" s="184"/>
      <c r="V9" s="184"/>
      <c r="W9" s="184"/>
      <c r="X9" s="184"/>
      <c r="Y9" s="184"/>
      <c r="Z9" s="184"/>
      <c r="AA9" s="186"/>
      <c r="AB9" s="186"/>
      <c r="AC9" s="186"/>
      <c r="AD9" s="186"/>
      <c r="AE9" s="187"/>
      <c r="AF9" s="187"/>
      <c r="AG9" s="187"/>
      <c r="AH9" s="187"/>
      <c r="AI9" s="184"/>
      <c r="AJ9" s="184"/>
      <c r="AK9" s="184"/>
      <c r="AL9" s="184"/>
      <c r="AM9" s="184"/>
      <c r="AN9" s="184"/>
      <c r="AO9" s="184"/>
      <c r="AP9" s="184"/>
      <c r="AQ9" s="182"/>
      <c r="AR9" s="182"/>
      <c r="AS9" s="182"/>
      <c r="AT9" s="182"/>
      <c r="AU9" s="188"/>
      <c r="AV9" s="188"/>
    </row>
    <row r="10" spans="1:60" x14ac:dyDescent="0.15">
      <c r="A10" s="147"/>
      <c r="B10" s="212" t="s">
        <v>423</v>
      </c>
      <c r="C10" s="213" t="s">
        <v>424</v>
      </c>
      <c r="D10" s="214">
        <v>826.85</v>
      </c>
      <c r="E10" s="214">
        <v>1150</v>
      </c>
      <c r="F10" s="192">
        <f t="shared" ref="F10:F26" si="0">IFERROR((E10/D10-1)*100,"-")</f>
        <v>39.082058414464527</v>
      </c>
      <c r="G10" s="215" t="s">
        <v>1116</v>
      </c>
      <c r="H10" s="216">
        <v>55170.775415212789</v>
      </c>
      <c r="I10" s="217">
        <v>5139985.2915583001</v>
      </c>
      <c r="J10" s="218">
        <v>2966.1444999999999</v>
      </c>
      <c r="K10" s="218">
        <v>6.5749833776595779</v>
      </c>
      <c r="L10" s="216">
        <v>27.703698366745648</v>
      </c>
      <c r="M10" s="219">
        <v>35.184692975482811</v>
      </c>
      <c r="N10" s="220">
        <v>41.169659663987055</v>
      </c>
      <c r="O10" s="219">
        <v>59.738597074468089</v>
      </c>
      <c r="P10" s="219">
        <v>164.68547857240117</v>
      </c>
      <c r="Q10" s="219">
        <v>195.47017154788398</v>
      </c>
      <c r="R10" s="221">
        <v>232.23983121187104</v>
      </c>
      <c r="S10" s="219">
        <v>58.555895611702134</v>
      </c>
      <c r="T10" s="219">
        <v>162.77314942180226</v>
      </c>
      <c r="U10" s="219">
        <v>193.44660146176781</v>
      </c>
      <c r="V10" s="220">
        <v>230.08054718442372</v>
      </c>
      <c r="W10" s="222">
        <v>11.676446212987234</v>
      </c>
      <c r="X10" s="222">
        <v>18.10304281512629</v>
      </c>
      <c r="Y10" s="222">
        <v>19.538603914019838</v>
      </c>
      <c r="Z10" s="223">
        <v>19.251202636526639</v>
      </c>
      <c r="AA10" s="224">
        <v>2.8633328980373762</v>
      </c>
      <c r="AB10" s="224">
        <v>4.2986008200317203</v>
      </c>
      <c r="AC10" s="224">
        <v>4.5855428711243142</v>
      </c>
      <c r="AD10" s="225">
        <v>4.4709486399442584</v>
      </c>
      <c r="AE10" s="226">
        <v>0</v>
      </c>
      <c r="AF10" s="226">
        <v>0.53214004958577732</v>
      </c>
      <c r="AG10" s="226">
        <v>0.53214004958577732</v>
      </c>
      <c r="AH10" s="227">
        <v>0.53214004958577732</v>
      </c>
      <c r="AI10" s="228">
        <f t="shared" ref="AI10:AI15" si="1">(D10-AX10)/K10</f>
        <v>125.75697192018217</v>
      </c>
      <c r="AJ10" s="222">
        <f t="shared" ref="AJ10:AJ26" si="2">(D10-AY10)/L10</f>
        <v>29.846195589268902</v>
      </c>
      <c r="AK10" s="222">
        <f t="shared" ref="AK10:AK26" si="3">(D10-AZ10)/M10</f>
        <v>23.500276116553319</v>
      </c>
      <c r="AL10" s="223">
        <f t="shared" ref="AL10:AL26" si="4">(D10-BA10)/N10</f>
        <v>20.083964908830247</v>
      </c>
      <c r="AM10" s="228">
        <f t="shared" ref="AM10:AP12" si="5">($D10-AX10)/(O10-BD10)</f>
        <v>13.841135220656039</v>
      </c>
      <c r="AN10" s="222">
        <f t="shared" si="5"/>
        <v>5.0207826893279455</v>
      </c>
      <c r="AO10" s="222">
        <f t="shared" si="5"/>
        <v>4.2300571665352429</v>
      </c>
      <c r="AP10" s="223">
        <f t="shared" si="5"/>
        <v>3.5603281129052733</v>
      </c>
      <c r="AQ10" s="229">
        <f t="shared" ref="AQ10:AT12" si="6">($D10-AX10)/(S10-BD10)</f>
        <v>14.120695983937059</v>
      </c>
      <c r="AR10" s="230">
        <f t="shared" si="6"/>
        <v>5.0797690094288335</v>
      </c>
      <c r="AS10" s="230">
        <f t="shared" si="6"/>
        <v>4.2743061586606164</v>
      </c>
      <c r="AT10" s="230">
        <f t="shared" si="6"/>
        <v>3.5937414532365</v>
      </c>
      <c r="AU10" s="219" t="e">
        <f>VLOOKUP($B10,#REF!,AU$1,FALSE)</f>
        <v>#REF!</v>
      </c>
      <c r="AV10" s="220">
        <v>100</v>
      </c>
      <c r="AW10" s="210">
        <f t="shared" ref="AW10:AZ12" si="7">AX10</f>
        <v>0</v>
      </c>
      <c r="AX10" s="210">
        <f t="shared" si="7"/>
        <v>0</v>
      </c>
      <c r="AY10" s="210">
        <f t="shared" si="7"/>
        <v>0</v>
      </c>
      <c r="AZ10" s="210">
        <f t="shared" si="7"/>
        <v>0</v>
      </c>
      <c r="BA10" s="210">
        <v>0</v>
      </c>
      <c r="BB10" s="210"/>
      <c r="BC10" s="209">
        <v>0</v>
      </c>
      <c r="BD10" s="209">
        <v>0</v>
      </c>
      <c r="BE10" s="209">
        <v>0</v>
      </c>
      <c r="BF10" s="209">
        <v>0</v>
      </c>
      <c r="BG10" s="209">
        <v>0</v>
      </c>
      <c r="BH10" s="211"/>
    </row>
    <row r="11" spans="1:60" x14ac:dyDescent="0.15">
      <c r="A11" s="147"/>
      <c r="B11" s="212" t="s">
        <v>291</v>
      </c>
      <c r="C11" s="213" t="s">
        <v>289</v>
      </c>
      <c r="D11" s="214">
        <v>891.6</v>
      </c>
      <c r="E11" s="214">
        <v>1200</v>
      </c>
      <c r="F11" s="192">
        <f t="shared" si="0"/>
        <v>34.589502018842524</v>
      </c>
      <c r="G11" s="215" t="s">
        <v>1116</v>
      </c>
      <c r="H11" s="216">
        <v>18006.80174726131</v>
      </c>
      <c r="I11" s="217">
        <v>1677603.6847836</v>
      </c>
      <c r="J11" s="218">
        <v>2372.7601</v>
      </c>
      <c r="K11" s="218">
        <v>19.65747253615746</v>
      </c>
      <c r="L11" s="216">
        <v>40.905820803071492</v>
      </c>
      <c r="M11" s="219">
        <v>52.483869972982376</v>
      </c>
      <c r="N11" s="220">
        <v>62.095619779874639</v>
      </c>
      <c r="O11" s="219">
        <v>170.46052319607998</v>
      </c>
      <c r="P11" s="219">
        <v>440.5396437726277</v>
      </c>
      <c r="Q11" s="219">
        <v>483.57641715047333</v>
      </c>
      <c r="R11" s="221">
        <v>536.35769396336684</v>
      </c>
      <c r="S11" s="219">
        <v>143.86860033193707</v>
      </c>
      <c r="T11" s="219">
        <v>418.5679151692006</v>
      </c>
      <c r="U11" s="219">
        <v>447.10177756440868</v>
      </c>
      <c r="V11" s="220">
        <v>493.94341903499406</v>
      </c>
      <c r="W11" s="222">
        <v>12.570321436015636</v>
      </c>
      <c r="X11" s="222">
        <v>12.03330890068024</v>
      </c>
      <c r="Y11" s="222">
        <v>11.358718280592624</v>
      </c>
      <c r="Z11" s="223">
        <v>12.176398279700996</v>
      </c>
      <c r="AA11" s="224">
        <v>2.0396573897787875</v>
      </c>
      <c r="AB11" s="224">
        <v>2.9787481928451021</v>
      </c>
      <c r="AC11" s="224">
        <v>3.3424071708092926</v>
      </c>
      <c r="AD11" s="225">
        <v>3.5078410156888866</v>
      </c>
      <c r="AE11" s="226">
        <v>0.26917723121039738</v>
      </c>
      <c r="AF11" s="226">
        <v>0.91758234192623345</v>
      </c>
      <c r="AG11" s="226">
        <v>1.059566688552807</v>
      </c>
      <c r="AH11" s="227">
        <v>1.0446773179655895</v>
      </c>
      <c r="AI11" s="228">
        <f t="shared" si="1"/>
        <v>45.356797439752917</v>
      </c>
      <c r="AJ11" s="222">
        <f t="shared" si="2"/>
        <v>21.796408982778619</v>
      </c>
      <c r="AK11" s="222">
        <f t="shared" si="3"/>
        <v>16.988076535876214</v>
      </c>
      <c r="AL11" s="223">
        <f t="shared" si="4"/>
        <v>14.358500698771833</v>
      </c>
      <c r="AM11" s="228">
        <f t="shared" si="5"/>
        <v>5.2305365681319458</v>
      </c>
      <c r="AN11" s="222">
        <f t="shared" si="5"/>
        <v>2.0238814204430025</v>
      </c>
      <c r="AO11" s="222">
        <f t="shared" si="5"/>
        <v>1.8437623680117614</v>
      </c>
      <c r="AP11" s="223">
        <f t="shared" si="5"/>
        <v>1.6623235017131985</v>
      </c>
      <c r="AQ11" s="229">
        <f t="shared" si="6"/>
        <v>6.1973217084400574</v>
      </c>
      <c r="AR11" s="230">
        <f t="shared" si="6"/>
        <v>2.1301202688686312</v>
      </c>
      <c r="AS11" s="230">
        <f t="shared" si="6"/>
        <v>1.9941768177639547</v>
      </c>
      <c r="AT11" s="230">
        <f t="shared" si="6"/>
        <v>1.8050650451865489</v>
      </c>
      <c r="AU11" s="219" t="e">
        <f>VLOOKUP($B11,#REF!,AU$1,FALSE)</f>
        <v>#REF!</v>
      </c>
      <c r="AV11" s="220">
        <v>100</v>
      </c>
      <c r="AW11" s="210">
        <f t="shared" si="7"/>
        <v>0</v>
      </c>
      <c r="AX11" s="210">
        <f t="shared" si="7"/>
        <v>0</v>
      </c>
      <c r="AY11" s="210">
        <f t="shared" si="7"/>
        <v>0</v>
      </c>
      <c r="AZ11" s="210">
        <f t="shared" si="7"/>
        <v>0</v>
      </c>
      <c r="BA11" s="210">
        <v>0</v>
      </c>
      <c r="BB11" s="210"/>
      <c r="BC11" s="209">
        <v>0</v>
      </c>
      <c r="BD11" s="209">
        <v>0</v>
      </c>
      <c r="BE11" s="209">
        <v>0</v>
      </c>
      <c r="BF11" s="209">
        <v>0</v>
      </c>
      <c r="BG11" s="209">
        <v>0</v>
      </c>
      <c r="BH11" s="211"/>
    </row>
    <row r="12" spans="1:60" x14ac:dyDescent="0.15">
      <c r="A12" s="147"/>
      <c r="B12" s="212" t="s">
        <v>132</v>
      </c>
      <c r="C12" s="213" t="s">
        <v>133</v>
      </c>
      <c r="D12" s="214">
        <v>1356.3</v>
      </c>
      <c r="E12" s="214">
        <v>2000</v>
      </c>
      <c r="F12" s="192">
        <f t="shared" si="0"/>
        <v>47.460001474600013</v>
      </c>
      <c r="G12" s="215" t="s">
        <v>1116</v>
      </c>
      <c r="H12" s="216">
        <v>12403.993047976168</v>
      </c>
      <c r="I12" s="217">
        <v>1155618.0123146998</v>
      </c>
      <c r="J12" s="218">
        <v>1564.5076999999999</v>
      </c>
      <c r="K12" s="218">
        <v>18.466630096909864</v>
      </c>
      <c r="L12" s="216">
        <v>60.869735653534001</v>
      </c>
      <c r="M12" s="219">
        <v>74.077301597503435</v>
      </c>
      <c r="N12" s="220">
        <v>89.849670185201745</v>
      </c>
      <c r="O12" s="219">
        <v>116.53940391296398</v>
      </c>
      <c r="P12" s="219">
        <v>336.86078087257368</v>
      </c>
      <c r="Q12" s="219">
        <v>405.01189834227677</v>
      </c>
      <c r="R12" s="221">
        <v>487.6735949126624</v>
      </c>
      <c r="S12" s="219">
        <v>104.41088315962699</v>
      </c>
      <c r="T12" s="219">
        <v>292.19919085771483</v>
      </c>
      <c r="U12" s="219">
        <v>351.42608841657096</v>
      </c>
      <c r="V12" s="220">
        <v>422.86876567046323</v>
      </c>
      <c r="W12" s="222">
        <v>17.086591304494949</v>
      </c>
      <c r="X12" s="222">
        <v>19.707827886929845</v>
      </c>
      <c r="Y12" s="222">
        <v>19.970354394476963</v>
      </c>
      <c r="Z12" s="223">
        <v>20.130196102456853</v>
      </c>
      <c r="AA12" s="224">
        <v>2.1867934225718355</v>
      </c>
      <c r="AB12" s="224">
        <v>2.3052585396199747</v>
      </c>
      <c r="AC12" s="224">
        <v>2.3290664263411793</v>
      </c>
      <c r="AD12" s="225">
        <v>2.3509869913794295</v>
      </c>
      <c r="AE12" s="226">
        <v>9.5772156744885567E-2</v>
      </c>
      <c r="AF12" s="226">
        <v>0.35903405236914543</v>
      </c>
      <c r="AG12" s="226">
        <v>0.43693756011208978</v>
      </c>
      <c r="AH12" s="227">
        <v>0.52996929992008679</v>
      </c>
      <c r="AI12" s="228">
        <f t="shared" si="1"/>
        <v>73.445993821415101</v>
      </c>
      <c r="AJ12" s="222">
        <f t="shared" si="2"/>
        <v>22.282009038448244</v>
      </c>
      <c r="AK12" s="222">
        <f t="shared" si="3"/>
        <v>18.309252237202308</v>
      </c>
      <c r="AL12" s="223">
        <f t="shared" si="4"/>
        <v>15.095214008068588</v>
      </c>
      <c r="AM12" s="228">
        <f t="shared" si="5"/>
        <v>11.638123711469607</v>
      </c>
      <c r="AN12" s="222">
        <f t="shared" si="5"/>
        <v>4.0262923944033</v>
      </c>
      <c r="AO12" s="222">
        <f t="shared" si="5"/>
        <v>3.3487905060354222</v>
      </c>
      <c r="AP12" s="223">
        <f t="shared" si="5"/>
        <v>2.7811634957248406</v>
      </c>
      <c r="AQ12" s="229">
        <f t="shared" si="6"/>
        <v>12.990025167457317</v>
      </c>
      <c r="AR12" s="230">
        <f t="shared" si="6"/>
        <v>4.6416966317351802</v>
      </c>
      <c r="AS12" s="230">
        <f t="shared" si="6"/>
        <v>3.8594175125447108</v>
      </c>
      <c r="AT12" s="230">
        <f t="shared" si="6"/>
        <v>3.2073780569949895</v>
      </c>
      <c r="AU12" s="219" t="e">
        <f>VLOOKUP($B12,#REF!,AU$1,FALSE)</f>
        <v>#REF!</v>
      </c>
      <c r="AV12" s="220">
        <v>100</v>
      </c>
      <c r="AW12" s="210">
        <f t="shared" si="7"/>
        <v>0</v>
      </c>
      <c r="AX12" s="210">
        <f t="shared" si="7"/>
        <v>0</v>
      </c>
      <c r="AY12" s="210">
        <f t="shared" si="7"/>
        <v>0</v>
      </c>
      <c r="AZ12" s="210">
        <f t="shared" si="7"/>
        <v>0</v>
      </c>
      <c r="BA12" s="210">
        <v>0</v>
      </c>
      <c r="BB12" s="210"/>
      <c r="BC12" s="209">
        <v>0</v>
      </c>
      <c r="BD12" s="209">
        <v>0</v>
      </c>
      <c r="BE12" s="209">
        <v>0</v>
      </c>
      <c r="BF12" s="209">
        <v>0</v>
      </c>
      <c r="BG12" s="209">
        <v>0</v>
      </c>
      <c r="BH12" s="211"/>
    </row>
    <row r="13" spans="1:60" x14ac:dyDescent="0.15">
      <c r="A13" s="147"/>
      <c r="B13" s="212" t="s">
        <v>428</v>
      </c>
      <c r="C13" s="213" t="s">
        <v>429</v>
      </c>
      <c r="D13" s="214">
        <v>78</v>
      </c>
      <c r="E13" s="214">
        <v>100</v>
      </c>
      <c r="F13" s="192">
        <f>IFERROR((E13/D13-1)*100,"-")</f>
        <v>28.205128205128215</v>
      </c>
      <c r="G13" s="215" t="s">
        <v>1117</v>
      </c>
      <c r="H13" s="216">
        <v>6972.9580472065691</v>
      </c>
      <c r="I13" s="217">
        <v>649635.63646800001</v>
      </c>
      <c r="J13" s="218">
        <v>818.2709000000001</v>
      </c>
      <c r="K13" s="218">
        <v>0.92803476316366085</v>
      </c>
      <c r="L13" s="216">
        <v>3.1169943579252015</v>
      </c>
      <c r="M13" s="219">
        <v>3.7605376589461499</v>
      </c>
      <c r="N13" s="220">
        <v>4.3279322061638652</v>
      </c>
      <c r="O13" s="219">
        <v>12.352677373841212</v>
      </c>
      <c r="P13" s="219">
        <v>27.068051915726155</v>
      </c>
      <c r="Q13" s="219">
        <v>30.828589574672307</v>
      </c>
      <c r="R13" s="221">
        <v>35.156521780836165</v>
      </c>
      <c r="S13" s="219">
        <v>12.24670255747615</v>
      </c>
      <c r="T13" s="219">
        <v>26.94843471142508</v>
      </c>
      <c r="U13" s="219">
        <v>30.68072864194523</v>
      </c>
      <c r="V13" s="220">
        <v>34.95428645689902</v>
      </c>
      <c r="W13" s="222">
        <v>7.8019513916684948</v>
      </c>
      <c r="X13" s="222">
        <v>12.218928907579436</v>
      </c>
      <c r="Y13" s="222">
        <v>12.990520908090305</v>
      </c>
      <c r="Z13" s="223">
        <v>13.117905288804419</v>
      </c>
      <c r="AA13" s="224">
        <v>1.309196819494405</v>
      </c>
      <c r="AB13" s="224">
        <v>2.2795405167658274</v>
      </c>
      <c r="AC13" s="224">
        <v>2.2666600161337778</v>
      </c>
      <c r="AD13" s="225">
        <v>2.1645040726715461</v>
      </c>
      <c r="AE13" s="226">
        <v>0</v>
      </c>
      <c r="AF13" s="226">
        <v>0</v>
      </c>
      <c r="AG13" s="226">
        <v>0</v>
      </c>
      <c r="AH13" s="227">
        <v>0</v>
      </c>
      <c r="AI13" s="228">
        <f t="shared" si="1"/>
        <v>84.048575652596043</v>
      </c>
      <c r="AJ13" s="222">
        <f>(D13-AY13)/L13</f>
        <v>25.024106893770568</v>
      </c>
      <c r="AK13" s="222">
        <f>(D13-AZ13)/M13</f>
        <v>20.741714901974593</v>
      </c>
      <c r="AL13" s="223">
        <f>(D13-BA13)/N13</f>
        <v>18.022463450077144</v>
      </c>
      <c r="AM13" s="228">
        <f t="shared" ref="AM13:AP15" si="8">($D13-AX13)/(O13-BD13)</f>
        <v>6.3144205615842921</v>
      </c>
      <c r="AN13" s="222">
        <f t="shared" si="8"/>
        <v>2.8816259198425396</v>
      </c>
      <c r="AO13" s="222">
        <f t="shared" si="8"/>
        <v>2.5301189926665368</v>
      </c>
      <c r="AP13" s="223">
        <f t="shared" si="8"/>
        <v>2.218649515052932</v>
      </c>
      <c r="AQ13" s="229">
        <f t="shared" ref="AQ13:AT15" si="9">($D13-AX13)/(S13-BD13)</f>
        <v>6.3690613562247371</v>
      </c>
      <c r="AR13" s="230">
        <f t="shared" si="9"/>
        <v>2.8944167197559367</v>
      </c>
      <c r="AS13" s="230">
        <f t="shared" si="9"/>
        <v>2.5423125021014696</v>
      </c>
      <c r="AT13" s="230">
        <f t="shared" si="9"/>
        <v>2.2314859751515521</v>
      </c>
      <c r="AU13" s="219" t="e">
        <f>VLOOKUP($B13,#REF!,AU$1,FALSE)</f>
        <v>#REF!</v>
      </c>
      <c r="AV13" s="220">
        <v>100</v>
      </c>
      <c r="AW13" s="210">
        <f>AX13</f>
        <v>0</v>
      </c>
      <c r="AX13" s="210">
        <f>AY13</f>
        <v>0</v>
      </c>
      <c r="AY13" s="210">
        <f>AZ13</f>
        <v>0</v>
      </c>
      <c r="AZ13" s="210">
        <f>BA13</f>
        <v>0</v>
      </c>
      <c r="BA13" s="210">
        <v>0</v>
      </c>
      <c r="BB13" s="210"/>
      <c r="BC13" s="209">
        <v>0</v>
      </c>
      <c r="BD13" s="209">
        <v>0</v>
      </c>
      <c r="BE13" s="209">
        <v>0</v>
      </c>
      <c r="BF13" s="209">
        <v>0</v>
      </c>
      <c r="BG13" s="209">
        <v>0</v>
      </c>
      <c r="BH13" s="211"/>
    </row>
    <row r="14" spans="1:60" x14ac:dyDescent="0.15">
      <c r="B14" s="190" t="s">
        <v>206</v>
      </c>
      <c r="C14" s="191" t="s">
        <v>207</v>
      </c>
      <c r="D14" s="399">
        <v>2348.6</v>
      </c>
      <c r="E14" s="192">
        <v>3050</v>
      </c>
      <c r="F14" s="192">
        <f t="shared" si="0"/>
        <v>29.864600187345648</v>
      </c>
      <c r="G14" s="193" t="s">
        <v>1116</v>
      </c>
      <c r="H14" s="400">
        <v>10799.556325836955</v>
      </c>
      <c r="I14" s="217">
        <v>1006140.6650966</v>
      </c>
      <c r="J14" s="196" t="s">
        <v>50</v>
      </c>
      <c r="K14" s="196" t="s">
        <v>1158</v>
      </c>
      <c r="L14" s="216">
        <v>69.942540869381673</v>
      </c>
      <c r="M14" s="219">
        <v>79.303638975306583</v>
      </c>
      <c r="N14" s="220">
        <v>91.040668647069594</v>
      </c>
      <c r="O14" s="219">
        <v>0</v>
      </c>
      <c r="P14" s="219">
        <v>207.71341819208814</v>
      </c>
      <c r="Q14" s="219">
        <v>227.53932793591477</v>
      </c>
      <c r="R14" s="219">
        <v>250.29949509768215</v>
      </c>
      <c r="S14" s="219">
        <v>112.13793670172805</v>
      </c>
      <c r="T14" s="219">
        <v>207.71341819208814</v>
      </c>
      <c r="U14" s="219">
        <v>227.53932793591477</v>
      </c>
      <c r="V14" s="220">
        <v>250.29949509768215</v>
      </c>
      <c r="W14" s="222">
        <v>30.112301057596451</v>
      </c>
      <c r="X14" s="222">
        <v>35.152198698852146</v>
      </c>
      <c r="Y14" s="222">
        <v>36.440270477688969</v>
      </c>
      <c r="Z14" s="223">
        <v>38.105178674721671</v>
      </c>
      <c r="AA14" s="224">
        <v>28.197760360724427</v>
      </c>
      <c r="AB14" s="224">
        <v>32.72617385455586</v>
      </c>
      <c r="AC14" s="224">
        <v>34.048802584727461</v>
      </c>
      <c r="AD14" s="225">
        <v>35.735529783307179</v>
      </c>
      <c r="AE14" s="226">
        <v>0.7238114840287545</v>
      </c>
      <c r="AF14" s="226">
        <v>2.2335393703498361</v>
      </c>
      <c r="AG14" s="226">
        <v>2.5324759103925722</v>
      </c>
      <c r="AH14" s="227">
        <v>2.9072852544197478</v>
      </c>
      <c r="AI14" s="228" t="e">
        <f t="shared" si="1"/>
        <v>#VALUE!</v>
      </c>
      <c r="AJ14" s="222">
        <f>(D14-AY14)/L14</f>
        <v>33.578991709581032</v>
      </c>
      <c r="AK14" s="222">
        <f>(D14-AZ14)/M14</f>
        <v>29.615286641906842</v>
      </c>
      <c r="AL14" s="223">
        <f>(D14-BA14)/N14</f>
        <v>25.797262200529723</v>
      </c>
      <c r="AM14" s="228" t="e">
        <f t="shared" si="8"/>
        <v>#DIV/0!</v>
      </c>
      <c r="AN14" s="222">
        <f t="shared" si="8"/>
        <v>11.30692480265321</v>
      </c>
      <c r="AO14" s="222">
        <f t="shared" si="8"/>
        <v>10.321732165181881</v>
      </c>
      <c r="AP14" s="223">
        <f t="shared" si="8"/>
        <v>9.3831591593240447</v>
      </c>
      <c r="AQ14" s="229">
        <f t="shared" si="9"/>
        <v>20.943848880035688</v>
      </c>
      <c r="AR14" s="230">
        <f t="shared" si="9"/>
        <v>11.30692480265321</v>
      </c>
      <c r="AS14" s="230">
        <f t="shared" si="9"/>
        <v>10.321732165181881</v>
      </c>
      <c r="AT14" s="230">
        <f t="shared" si="9"/>
        <v>9.3831591593240447</v>
      </c>
      <c r="AU14" s="197"/>
      <c r="AV14" s="198">
        <v>100</v>
      </c>
      <c r="AW14" s="209">
        <v>0</v>
      </c>
      <c r="AX14" s="209">
        <v>0</v>
      </c>
      <c r="AY14" s="209">
        <v>0</v>
      </c>
      <c r="AZ14" s="209">
        <v>0</v>
      </c>
      <c r="BA14" s="209">
        <v>0</v>
      </c>
      <c r="BB14" s="210"/>
      <c r="BC14" s="209">
        <v>0</v>
      </c>
      <c r="BD14" s="209">
        <v>0</v>
      </c>
      <c r="BE14" s="209">
        <v>0</v>
      </c>
      <c r="BF14" s="209">
        <v>0</v>
      </c>
      <c r="BG14" s="209">
        <v>0</v>
      </c>
      <c r="BH14" s="211"/>
    </row>
    <row r="15" spans="1:60" x14ac:dyDescent="0.15">
      <c r="B15" s="190" t="s">
        <v>471</v>
      </c>
      <c r="C15" s="191" t="s">
        <v>472</v>
      </c>
      <c r="D15" s="399">
        <v>829.9</v>
      </c>
      <c r="E15" s="192">
        <v>1100</v>
      </c>
      <c r="F15" s="192">
        <f>IFERROR((E15/D15-1)*100,"-")</f>
        <v>32.546089890348242</v>
      </c>
      <c r="G15" s="193" t="s">
        <v>1116</v>
      </c>
      <c r="H15" s="400">
        <v>5684.2426348993713</v>
      </c>
      <c r="I15" s="217">
        <v>529572.4650804</v>
      </c>
      <c r="J15" s="196" t="s">
        <v>50</v>
      </c>
      <c r="K15" s="196" t="s">
        <v>1158</v>
      </c>
      <c r="L15" s="216">
        <v>24.153747971198481</v>
      </c>
      <c r="M15" s="219">
        <v>28.558944103864924</v>
      </c>
      <c r="N15" s="220">
        <v>33.540794326161446</v>
      </c>
      <c r="O15" s="219" t="e">
        <v>#N/A</v>
      </c>
      <c r="P15" s="219">
        <v>70.4599930291444</v>
      </c>
      <c r="Q15" s="219">
        <v>76.632156830223053</v>
      </c>
      <c r="R15" s="219">
        <v>85.142322448807462</v>
      </c>
      <c r="S15" s="219">
        <v>50.297810218978107</v>
      </c>
      <c r="T15" s="219">
        <v>70.4599930291444</v>
      </c>
      <c r="U15" s="219">
        <v>76.632156830223053</v>
      </c>
      <c r="V15" s="220">
        <v>85.142322448807462</v>
      </c>
      <c r="W15" s="222">
        <v>23.860580866223732</v>
      </c>
      <c r="X15" s="222">
        <v>35.303065107223276</v>
      </c>
      <c r="Y15" s="222">
        <v>38.831364054668718</v>
      </c>
      <c r="Z15" s="223">
        <v>41.466113166477747</v>
      </c>
      <c r="AA15" s="224">
        <v>21.657898931930493</v>
      </c>
      <c r="AB15" s="224">
        <v>31.767600570805456</v>
      </c>
      <c r="AC15" s="224">
        <v>34.818558784293138</v>
      </c>
      <c r="AD15" s="225">
        <v>37.133203890589414</v>
      </c>
      <c r="AE15" s="226">
        <v>0.59870999417844817</v>
      </c>
      <c r="AF15" s="226">
        <v>2.4738746566476335</v>
      </c>
      <c r="AG15" s="226">
        <v>2.7530009980831354</v>
      </c>
      <c r="AH15" s="227">
        <v>3.0715753329175439</v>
      </c>
      <c r="AI15" s="228" t="e">
        <f t="shared" si="1"/>
        <v>#VALUE!</v>
      </c>
      <c r="AJ15" s="222">
        <f>(D15-AY15)/L15</f>
        <v>34.359056863125055</v>
      </c>
      <c r="AK15" s="222">
        <f>(D15-AZ15)/M15</f>
        <v>29.059197601345787</v>
      </c>
      <c r="AL15" s="223">
        <f>(D15-BA15)/N15</f>
        <v>24.743003756255327</v>
      </c>
      <c r="AM15" s="228" t="e">
        <f t="shared" si="8"/>
        <v>#N/A</v>
      </c>
      <c r="AN15" s="222">
        <f t="shared" si="8"/>
        <v>11.778315102255659</v>
      </c>
      <c r="AO15" s="222">
        <f t="shared" si="8"/>
        <v>10.829657343961049</v>
      </c>
      <c r="AP15" s="223">
        <f t="shared" si="8"/>
        <v>9.7472088631242624</v>
      </c>
      <c r="AQ15" s="229">
        <f t="shared" si="9"/>
        <v>16.499724270041213</v>
      </c>
      <c r="AR15" s="230">
        <f t="shared" si="9"/>
        <v>11.778315102255659</v>
      </c>
      <c r="AS15" s="230">
        <f t="shared" si="9"/>
        <v>10.829657343961049</v>
      </c>
      <c r="AT15" s="230">
        <f t="shared" si="9"/>
        <v>9.7472088631242624</v>
      </c>
      <c r="AU15" s="197"/>
      <c r="AV15" s="198">
        <v>100</v>
      </c>
      <c r="AW15" s="209">
        <v>0</v>
      </c>
      <c r="AX15" s="209">
        <v>0</v>
      </c>
      <c r="AY15" s="209">
        <v>0</v>
      </c>
      <c r="AZ15" s="209">
        <v>0</v>
      </c>
      <c r="BA15" s="209">
        <v>0</v>
      </c>
      <c r="BB15" s="210"/>
      <c r="BC15" s="209">
        <v>0</v>
      </c>
      <c r="BD15" s="209">
        <v>0</v>
      </c>
      <c r="BE15" s="209">
        <v>0</v>
      </c>
      <c r="BF15" s="209">
        <v>0</v>
      </c>
      <c r="BG15" s="209">
        <v>0</v>
      </c>
      <c r="BH15" s="211"/>
    </row>
    <row r="16" spans="1:60" x14ac:dyDescent="0.15">
      <c r="B16" s="190" t="s">
        <v>225</v>
      </c>
      <c r="C16" s="191" t="s">
        <v>226</v>
      </c>
      <c r="D16" s="399">
        <v>638.20000000000005</v>
      </c>
      <c r="E16" s="192">
        <v>1000</v>
      </c>
      <c r="F16" s="192">
        <f t="shared" si="0"/>
        <v>56.690692572861167</v>
      </c>
      <c r="G16" s="193" t="s">
        <v>1116</v>
      </c>
      <c r="H16" s="400">
        <v>6518.6634485933564</v>
      </c>
      <c r="I16" s="217">
        <v>607311.28018820006</v>
      </c>
      <c r="J16" s="196">
        <v>581.71229999999991</v>
      </c>
      <c r="K16" s="196">
        <v>2.9849127619533666</v>
      </c>
      <c r="L16" s="194">
        <v>22.126824394381195</v>
      </c>
      <c r="M16" s="197">
        <v>33.32095485469921</v>
      </c>
      <c r="N16" s="198">
        <v>38.55928504433966</v>
      </c>
      <c r="O16" s="197">
        <v>67.005092873167257</v>
      </c>
      <c r="P16" s="197">
        <v>160.99017790934926</v>
      </c>
      <c r="Q16" s="197">
        <v>188.31113276404847</v>
      </c>
      <c r="R16" s="199">
        <v>220.87041780838814</v>
      </c>
      <c r="S16" s="197">
        <v>65.66829240895315</v>
      </c>
      <c r="T16" s="197">
        <v>155.11595891731878</v>
      </c>
      <c r="U16" s="197">
        <v>182.73030303336853</v>
      </c>
      <c r="V16" s="198">
        <v>214.73067369891129</v>
      </c>
      <c r="W16" s="200">
        <v>4.8223642682630361</v>
      </c>
      <c r="X16" s="200">
        <v>14.468902347695417</v>
      </c>
      <c r="Y16" s="200">
        <v>19.078631448855241</v>
      </c>
      <c r="Z16" s="201">
        <v>18.847030121664094</v>
      </c>
      <c r="AA16" s="202">
        <v>1.07317423457135</v>
      </c>
      <c r="AB16" s="202">
        <v>3.114352892208371</v>
      </c>
      <c r="AC16" s="202">
        <v>4.2904299221689302</v>
      </c>
      <c r="AD16" s="203">
        <v>4.4460295962270973</v>
      </c>
      <c r="AE16" s="204">
        <v>0</v>
      </c>
      <c r="AF16" s="204">
        <v>0.94014415543716701</v>
      </c>
      <c r="AG16" s="204">
        <v>0.94014415543716701</v>
      </c>
      <c r="AH16" s="205">
        <v>0.94014415543716701</v>
      </c>
      <c r="AI16" s="206">
        <f t="shared" ref="AI16:AI26" si="10">(D16-AX16)/K16</f>
        <v>213.80859371660614</v>
      </c>
      <c r="AJ16" s="200">
        <f t="shared" si="2"/>
        <v>28.842819404399584</v>
      </c>
      <c r="AK16" s="200">
        <f t="shared" si="3"/>
        <v>19.153112591849858</v>
      </c>
      <c r="AL16" s="201">
        <f t="shared" si="4"/>
        <v>16.551136756455112</v>
      </c>
      <c r="AM16" s="206">
        <f t="shared" ref="AM16:AM26" si="11">($D16-AX16)/(O16-BD16)</f>
        <v>9.524649136865424</v>
      </c>
      <c r="AN16" s="200">
        <f t="shared" ref="AN16:AN26" si="12">($D16-AY16)/(P16-BE16)</f>
        <v>3.9642169993709757</v>
      </c>
      <c r="AO16" s="200">
        <f t="shared" ref="AO16:AO26" si="13">($D16-AZ16)/(Q16-BF16)</f>
        <v>3.3890720672349031</v>
      </c>
      <c r="AP16" s="201">
        <f t="shared" ref="AP16:AP26" si="14">($D16-BA16)/(R16-BG16)</f>
        <v>2.8894770351440098</v>
      </c>
      <c r="AQ16" s="207">
        <f t="shared" ref="AQ16:AQ26" si="15">($D16-AX16)/(S16-BD16)</f>
        <v>9.7185411191381679</v>
      </c>
      <c r="AR16" s="208">
        <f t="shared" ref="AR16:AR26" si="16">($D16-AY16)/(T16-BE16)</f>
        <v>4.1143413253834105</v>
      </c>
      <c r="AS16" s="208">
        <f t="shared" ref="AS16:AS26" si="17">($D16-AZ16)/(U16-BF16)</f>
        <v>3.4925788958137822</v>
      </c>
      <c r="AT16" s="208">
        <f t="shared" ref="AT16:AT26" si="18">($D16-BA16)/(V16-BG16)</f>
        <v>2.972095178609016</v>
      </c>
      <c r="AU16" s="197" t="e">
        <f>VLOOKUP($B16,#REF!,AU$1,FALSE)</f>
        <v>#REF!</v>
      </c>
      <c r="AV16" s="198">
        <v>100</v>
      </c>
      <c r="AW16" s="209"/>
      <c r="AX16" s="209"/>
      <c r="AY16" s="209"/>
      <c r="AZ16" s="209"/>
      <c r="BA16" s="209"/>
      <c r="BB16" s="210"/>
      <c r="BC16" s="209"/>
      <c r="BD16" s="209"/>
      <c r="BE16" s="209"/>
      <c r="BF16" s="209"/>
      <c r="BG16" s="209"/>
      <c r="BH16" s="211"/>
    </row>
    <row r="17" spans="1:60" x14ac:dyDescent="0.15">
      <c r="B17" s="190" t="s">
        <v>396</v>
      </c>
      <c r="C17" s="191" t="s">
        <v>131</v>
      </c>
      <c r="D17" s="399">
        <v>240.35</v>
      </c>
      <c r="E17" s="192">
        <v>340</v>
      </c>
      <c r="F17" s="192">
        <f t="shared" si="0"/>
        <v>41.460370293322235</v>
      </c>
      <c r="G17" s="193" t="s">
        <v>1116</v>
      </c>
      <c r="H17" s="400">
        <v>6460.8938866054841</v>
      </c>
      <c r="I17" s="217">
        <v>601929.17894559994</v>
      </c>
      <c r="J17" s="196">
        <v>1027.1755000000001</v>
      </c>
      <c r="K17" s="196">
        <v>3.8423940553564555</v>
      </c>
      <c r="L17" s="194">
        <v>11.779660469884188</v>
      </c>
      <c r="M17" s="197">
        <v>14.59662898593713</v>
      </c>
      <c r="N17" s="198">
        <v>17.247078058857504</v>
      </c>
      <c r="O17" s="197">
        <v>321.56624973004563</v>
      </c>
      <c r="P17" s="197">
        <v>635.95223596047026</v>
      </c>
      <c r="Q17" s="197">
        <v>724.9126560958864</v>
      </c>
      <c r="R17" s="199">
        <v>831.63891155356293</v>
      </c>
      <c r="S17" s="197">
        <v>71.895442304966721</v>
      </c>
      <c r="T17" s="197">
        <v>108.54278840841407</v>
      </c>
      <c r="U17" s="197">
        <v>120.37246961751312</v>
      </c>
      <c r="V17" s="198">
        <v>134.58565212269448</v>
      </c>
      <c r="W17" s="200">
        <v>5.6706549437420879</v>
      </c>
      <c r="X17" s="200">
        <v>10.998099090319354</v>
      </c>
      <c r="Y17" s="200">
        <v>12.391607360475364</v>
      </c>
      <c r="Z17" s="201">
        <v>13.144002802292002</v>
      </c>
      <c r="AA17" s="202">
        <v>0.86845691289588411</v>
      </c>
      <c r="AB17" s="202">
        <v>2.2219639915465645</v>
      </c>
      <c r="AC17" s="202">
        <v>2.3502162874616714</v>
      </c>
      <c r="AD17" s="203">
        <v>2.404567717720171</v>
      </c>
      <c r="AE17" s="204">
        <v>0</v>
      </c>
      <c r="AF17" s="204">
        <v>1.0401497815685459</v>
      </c>
      <c r="AG17" s="204">
        <v>1.0401497815685459</v>
      </c>
      <c r="AH17" s="205">
        <v>1.0401497815685459</v>
      </c>
      <c r="AI17" s="206">
        <f t="shared" si="10"/>
        <v>62.552147577092519</v>
      </c>
      <c r="AJ17" s="200">
        <f t="shared" si="2"/>
        <v>20.403813897223728</v>
      </c>
      <c r="AK17" s="200">
        <f t="shared" si="3"/>
        <v>16.466130654657391</v>
      </c>
      <c r="AL17" s="201">
        <f t="shared" si="4"/>
        <v>13.935693871146164</v>
      </c>
      <c r="AM17" s="206">
        <f t="shared" si="11"/>
        <v>0.7792866880952094</v>
      </c>
      <c r="AN17" s="200">
        <f t="shared" si="12"/>
        <v>0.3861681636054442</v>
      </c>
      <c r="AO17" s="200">
        <f t="shared" si="13"/>
        <v>0.3377629351957056</v>
      </c>
      <c r="AP17" s="201">
        <f t="shared" si="14"/>
        <v>0.29432687743512181</v>
      </c>
      <c r="AQ17" s="207">
        <f t="shared" si="15"/>
        <v>4.0909056335856668</v>
      </c>
      <c r="AR17" s="208">
        <f t="shared" si="16"/>
        <v>2.5303250932517449</v>
      </c>
      <c r="AS17" s="208">
        <f t="shared" si="17"/>
        <v>2.2451373872757387</v>
      </c>
      <c r="AT17" s="208">
        <f t="shared" si="18"/>
        <v>2.0103580316271015</v>
      </c>
      <c r="AU17" s="197" t="e">
        <f>VLOOKUP($B17,#REF!,AU$1,FALSE)</f>
        <v>#REF!</v>
      </c>
      <c r="AV17" s="198">
        <v>100</v>
      </c>
      <c r="AW17" s="209">
        <f t="shared" ref="AW17:AZ19" si="19">AX17</f>
        <v>0</v>
      </c>
      <c r="AX17" s="209">
        <f t="shared" si="19"/>
        <v>0</v>
      </c>
      <c r="AY17" s="209">
        <f t="shared" si="19"/>
        <v>0</v>
      </c>
      <c r="AZ17" s="209">
        <f t="shared" si="19"/>
        <v>0</v>
      </c>
      <c r="BA17" s="209">
        <v>0</v>
      </c>
      <c r="BB17" s="210"/>
      <c r="BC17" s="209">
        <v>12.819869940905042</v>
      </c>
      <c r="BD17" s="209">
        <v>13.143170429818644</v>
      </c>
      <c r="BE17" s="209">
        <v>13.554993898925199</v>
      </c>
      <c r="BF17" s="209">
        <v>13.318887345809944</v>
      </c>
      <c r="BG17" s="209">
        <v>15.029833597438792</v>
      </c>
      <c r="BH17" s="211"/>
    </row>
    <row r="18" spans="1:60" x14ac:dyDescent="0.15">
      <c r="A18" s="147"/>
      <c r="B18" s="212" t="s">
        <v>129</v>
      </c>
      <c r="C18" s="213" t="s">
        <v>130</v>
      </c>
      <c r="D18" s="214">
        <v>517.4</v>
      </c>
      <c r="E18" s="214">
        <v>600</v>
      </c>
      <c r="F18" s="192">
        <f t="shared" si="0"/>
        <v>15.964437572477784</v>
      </c>
      <c r="G18" s="215" t="s">
        <v>1116</v>
      </c>
      <c r="H18" s="216">
        <v>3054.8231224172164</v>
      </c>
      <c r="I18" s="217">
        <v>284602.59619999997</v>
      </c>
      <c r="J18" s="218">
        <v>2911.6751999999997</v>
      </c>
      <c r="K18" s="218">
        <v>54.726245913009009</v>
      </c>
      <c r="L18" s="216">
        <v>100.19628891490672</v>
      </c>
      <c r="M18" s="219">
        <v>105.44836710915833</v>
      </c>
      <c r="N18" s="220">
        <v>116.64609782717389</v>
      </c>
      <c r="O18" s="219">
        <v>321.56624973004563</v>
      </c>
      <c r="P18" s="219">
        <v>635.95223596047026</v>
      </c>
      <c r="Q18" s="219">
        <v>724.9126560958864</v>
      </c>
      <c r="R18" s="221">
        <v>831.63891155356293</v>
      </c>
      <c r="S18" s="219">
        <v>328.12656098285936</v>
      </c>
      <c r="T18" s="219">
        <v>697.30424829072786</v>
      </c>
      <c r="U18" s="219">
        <v>784.34341687135804</v>
      </c>
      <c r="V18" s="220">
        <v>882.1845872106785</v>
      </c>
      <c r="W18" s="222">
        <v>14.267400625144164</v>
      </c>
      <c r="X18" s="222">
        <v>14.256401434120431</v>
      </c>
      <c r="Y18" s="222">
        <v>13.311104387437901</v>
      </c>
      <c r="Z18" s="223">
        <v>13.118232006239181</v>
      </c>
      <c r="AA18" s="224">
        <v>1.2208322493932329</v>
      </c>
      <c r="AB18" s="224">
        <v>1.7076630117697118</v>
      </c>
      <c r="AC18" s="224">
        <v>1.6772814103196969</v>
      </c>
      <c r="AD18" s="225">
        <v>1.7064585481777921</v>
      </c>
      <c r="AE18" s="226">
        <v>1.5461925009663702</v>
      </c>
      <c r="AF18" s="226">
        <v>2.1260146888287594</v>
      </c>
      <c r="AG18" s="226">
        <v>2.3192887514495557</v>
      </c>
      <c r="AH18" s="227">
        <v>2.3192887514495557</v>
      </c>
      <c r="AI18" s="228">
        <f t="shared" si="10"/>
        <v>9.4543302097213378</v>
      </c>
      <c r="AJ18" s="222">
        <f t="shared" si="2"/>
        <v>5.1638639075685742</v>
      </c>
      <c r="AK18" s="222">
        <f t="shared" si="3"/>
        <v>4.906666780950685</v>
      </c>
      <c r="AL18" s="223">
        <f t="shared" si="4"/>
        <v>4.4356391652860454</v>
      </c>
      <c r="AM18" s="228">
        <f t="shared" si="11"/>
        <v>1.67756576833976</v>
      </c>
      <c r="AN18" s="222">
        <f t="shared" si="12"/>
        <v>0.83130188412505446</v>
      </c>
      <c r="AO18" s="222">
        <f t="shared" si="13"/>
        <v>0.72710023994282535</v>
      </c>
      <c r="AP18" s="223">
        <f t="shared" si="14"/>
        <v>0.6335956995420513</v>
      </c>
      <c r="AQ18" s="229">
        <f t="shared" si="15"/>
        <v>1.64262629560105</v>
      </c>
      <c r="AR18" s="230">
        <f t="shared" si="16"/>
        <v>0.75671014875216069</v>
      </c>
      <c r="AS18" s="230">
        <f t="shared" si="17"/>
        <v>0.6710551742347074</v>
      </c>
      <c r="AT18" s="230">
        <f t="shared" si="18"/>
        <v>0.59666397242719371</v>
      </c>
      <c r="AU18" s="219" t="e">
        <f>VLOOKUP($B18,#REF!,AU$1,FALSE)</f>
        <v>#REF!</v>
      </c>
      <c r="AV18" s="220">
        <v>100</v>
      </c>
      <c r="AW18" s="210">
        <f t="shared" si="19"/>
        <v>0</v>
      </c>
      <c r="AX18" s="210">
        <f t="shared" si="19"/>
        <v>0</v>
      </c>
      <c r="AY18" s="210">
        <f t="shared" si="19"/>
        <v>0</v>
      </c>
      <c r="AZ18" s="210">
        <f t="shared" si="19"/>
        <v>0</v>
      </c>
      <c r="BA18" s="210">
        <v>0</v>
      </c>
      <c r="BB18" s="210"/>
      <c r="BC18" s="209">
        <v>12.819869940905042</v>
      </c>
      <c r="BD18" s="209">
        <v>13.143170429818644</v>
      </c>
      <c r="BE18" s="209">
        <v>13.554993898925199</v>
      </c>
      <c r="BF18" s="209">
        <v>13.318887345809944</v>
      </c>
      <c r="BG18" s="209">
        <v>15.029833597438792</v>
      </c>
      <c r="BH18" s="211"/>
    </row>
    <row r="19" spans="1:60" x14ac:dyDescent="0.15">
      <c r="A19" s="147"/>
      <c r="B19" s="212" t="s">
        <v>461</v>
      </c>
      <c r="C19" s="213" t="s">
        <v>463</v>
      </c>
      <c r="D19" s="214">
        <v>285.14999999999998</v>
      </c>
      <c r="E19" s="214">
        <v>450</v>
      </c>
      <c r="F19" s="192">
        <f>IFERROR((E19/D19-1)*100,"-")</f>
        <v>57.811678064176753</v>
      </c>
      <c r="G19" s="215" t="s">
        <v>1116</v>
      </c>
      <c r="H19" s="216">
        <v>4252.5108432683937</v>
      </c>
      <c r="I19" s="217">
        <v>396185.17271309992</v>
      </c>
      <c r="J19" s="218">
        <v>1151.5920999999998</v>
      </c>
      <c r="K19" s="218">
        <v>2.275833448609764</v>
      </c>
      <c r="L19" s="216">
        <v>18.893707632371527</v>
      </c>
      <c r="M19" s="219">
        <v>24.587107175793712</v>
      </c>
      <c r="N19" s="220">
        <v>28.996572547972637</v>
      </c>
      <c r="O19" s="219">
        <v>101.75335454419698</v>
      </c>
      <c r="P19" s="219">
        <v>176.38177589373342</v>
      </c>
      <c r="Q19" s="219">
        <v>192.36339555799935</v>
      </c>
      <c r="R19" s="221">
        <v>211.21116771418161</v>
      </c>
      <c r="S19" s="219">
        <v>89.969456356342505</v>
      </c>
      <c r="T19" s="219">
        <v>164.72275140573652</v>
      </c>
      <c r="U19" s="219">
        <v>180.810031271745</v>
      </c>
      <c r="V19" s="220">
        <v>197.96058065605661</v>
      </c>
      <c r="W19" s="222">
        <v>2.5237618962882942</v>
      </c>
      <c r="X19" s="222">
        <v>11.84865597228486</v>
      </c>
      <c r="Y19" s="222">
        <v>13.335554783806606</v>
      </c>
      <c r="Z19" s="223">
        <v>14.369871239093241</v>
      </c>
      <c r="AA19" s="224">
        <v>0.43550400470874773</v>
      </c>
      <c r="AB19" s="224">
        <v>1.8443900537513043</v>
      </c>
      <c r="AC19" s="224">
        <v>2.1681190564617205</v>
      </c>
      <c r="AD19" s="225">
        <v>2.280032204524042</v>
      </c>
      <c r="AE19" s="226">
        <v>0</v>
      </c>
      <c r="AF19" s="226">
        <v>2.3190593271366065</v>
      </c>
      <c r="AG19" s="226">
        <v>3.01788094389893</v>
      </c>
      <c r="AH19" s="227">
        <v>3.5591093781484915</v>
      </c>
      <c r="AI19" s="228">
        <f>(D19-AX19)/K19</f>
        <v>125.29475747629479</v>
      </c>
      <c r="AJ19" s="222">
        <f>(D19-AY19)/L19</f>
        <v>15.092326268002493</v>
      </c>
      <c r="AK19" s="222">
        <f>(D19-AZ19)/M19</f>
        <v>11.597541669348292</v>
      </c>
      <c r="AL19" s="223">
        <f>(D19-BA19)/N19</f>
        <v>9.8339208721389699</v>
      </c>
      <c r="AM19" s="228">
        <f t="shared" si="11"/>
        <v>2.8023646127179416</v>
      </c>
      <c r="AN19" s="222">
        <f t="shared" si="12"/>
        <v>1.6166636181948713</v>
      </c>
      <c r="AO19" s="222">
        <f t="shared" si="13"/>
        <v>1.4823506269103293</v>
      </c>
      <c r="AP19" s="223">
        <f t="shared" si="14"/>
        <v>1.3500706571817025</v>
      </c>
      <c r="AQ19" s="229">
        <f t="shared" si="15"/>
        <v>3.1694089477500547</v>
      </c>
      <c r="AR19" s="230">
        <f t="shared" si="16"/>
        <v>1.7310905601475375</v>
      </c>
      <c r="AS19" s="230">
        <f t="shared" si="17"/>
        <v>1.577069579571275</v>
      </c>
      <c r="AT19" s="230">
        <f t="shared" si="18"/>
        <v>1.4404382885470983</v>
      </c>
      <c r="AU19" s="219" t="e">
        <f>VLOOKUP($B19,#REF!,AU$1,FALSE)</f>
        <v>#REF!</v>
      </c>
      <c r="AV19" s="220">
        <v>100</v>
      </c>
      <c r="AW19" s="210">
        <f t="shared" si="19"/>
        <v>0</v>
      </c>
      <c r="AX19" s="210">
        <f t="shared" si="19"/>
        <v>0</v>
      </c>
      <c r="AY19" s="210">
        <f t="shared" si="19"/>
        <v>0</v>
      </c>
      <c r="AZ19" s="210">
        <f t="shared" si="19"/>
        <v>0</v>
      </c>
      <c r="BA19" s="210">
        <v>0</v>
      </c>
      <c r="BB19" s="210"/>
      <c r="BC19" s="209">
        <v>0</v>
      </c>
      <c r="BD19" s="209">
        <v>0</v>
      </c>
      <c r="BE19" s="209">
        <v>0</v>
      </c>
      <c r="BF19" s="209">
        <v>0</v>
      </c>
      <c r="BG19" s="209">
        <v>0</v>
      </c>
      <c r="BH19" s="211"/>
    </row>
    <row r="20" spans="1:60" x14ac:dyDescent="0.15">
      <c r="A20" s="147"/>
      <c r="B20" s="212" t="s">
        <v>515</v>
      </c>
      <c r="C20" s="213" t="s">
        <v>516</v>
      </c>
      <c r="D20" s="214">
        <v>3178.8</v>
      </c>
      <c r="E20" s="214">
        <v>4300</v>
      </c>
      <c r="F20" s="192">
        <f>IFERROR((E20/D20-1)*100,"-")</f>
        <v>35.271171511262111</v>
      </c>
      <c r="G20" s="215" t="s">
        <v>1116</v>
      </c>
      <c r="H20" s="216">
        <v>13698.148355163419</v>
      </c>
      <c r="I20" s="217">
        <v>1276187.9915088001</v>
      </c>
      <c r="J20" s="218">
        <v>1328.5958999999998</v>
      </c>
      <c r="K20" s="218">
        <v>95.268098385826306</v>
      </c>
      <c r="L20" s="216">
        <v>246.55068787277901</v>
      </c>
      <c r="M20" s="219">
        <v>269.49224100282999</v>
      </c>
      <c r="N20" s="220">
        <v>292.507500937266</v>
      </c>
      <c r="O20" s="219" t="e">
        <v>#N/A</v>
      </c>
      <c r="P20" s="218">
        <v>946.80111426799795</v>
      </c>
      <c r="Q20" s="218">
        <v>1167.78475189032</v>
      </c>
      <c r="R20" s="218">
        <v>1410.5659776682501</v>
      </c>
      <c r="S20" s="219">
        <v>392.815357082324</v>
      </c>
      <c r="T20" s="218">
        <v>907.04277837735697</v>
      </c>
      <c r="U20" s="218">
        <v>1120.22648924385</v>
      </c>
      <c r="V20" s="218">
        <v>1353.8198783226301</v>
      </c>
      <c r="W20" s="222">
        <v>27.5359388020767</v>
      </c>
      <c r="X20" s="222">
        <v>29.110484106586799</v>
      </c>
      <c r="Y20" s="222">
        <v>25.488890786206898</v>
      </c>
      <c r="Z20" s="223">
        <v>22.689504386189199</v>
      </c>
      <c r="AA20" s="224">
        <v>6.1885070504704904</v>
      </c>
      <c r="AB20" s="224">
        <v>6.1370267746228802</v>
      </c>
      <c r="AC20" s="224">
        <v>5.2437837691425102</v>
      </c>
      <c r="AD20" s="225">
        <v>4.9241905708505298</v>
      </c>
      <c r="AE20" s="226">
        <v>0.62916823958726553</v>
      </c>
      <c r="AF20" s="226">
        <v>1.4736576914504844</v>
      </c>
      <c r="AG20" s="226">
        <v>1.5260036296876021</v>
      </c>
      <c r="AH20" s="227">
        <v>1.5643096501615452</v>
      </c>
      <c r="AI20" s="228">
        <f>(D20-AX20)/K20</f>
        <v>33.366888327361977</v>
      </c>
      <c r="AJ20" s="222">
        <f>(D20-AY20)/L20</f>
        <v>12.893089155120393</v>
      </c>
      <c r="AK20" s="222">
        <f>(D20-AZ20)/M20</f>
        <v>11.795515849254521</v>
      </c>
      <c r="AL20" s="223">
        <f>(D20-BA20)/N20</f>
        <v>10.867413621238235</v>
      </c>
      <c r="AM20" s="228" t="e">
        <f t="shared" ref="AM20:AP21" si="20">($D20-AX20)/(O20-BD20)</f>
        <v>#N/A</v>
      </c>
      <c r="AN20" s="222">
        <f t="shared" si="20"/>
        <v>3.3574104974069781</v>
      </c>
      <c r="AO20" s="222">
        <f t="shared" si="20"/>
        <v>2.7220769879503939</v>
      </c>
      <c r="AP20" s="223">
        <f t="shared" si="20"/>
        <v>2.2535634988550814</v>
      </c>
      <c r="AQ20" s="229">
        <f t="shared" ref="AQ20:AT21" si="21">($D20-AX20)/(S20-BD20)</f>
        <v>8.0923516422852213</v>
      </c>
      <c r="AR20" s="230">
        <f t="shared" si="21"/>
        <v>3.5045756118434408</v>
      </c>
      <c r="AS20" s="230">
        <f t="shared" si="21"/>
        <v>2.8376404508571138</v>
      </c>
      <c r="AT20" s="230">
        <f t="shared" si="21"/>
        <v>2.3480228432888008</v>
      </c>
      <c r="AU20" s="219" t="e">
        <f>VLOOKUP($B20,#REF!,AU$1,FALSE)</f>
        <v>#REF!</v>
      </c>
      <c r="AV20" s="220">
        <v>100</v>
      </c>
      <c r="AW20" s="210">
        <v>0</v>
      </c>
      <c r="AX20" s="210">
        <v>0</v>
      </c>
      <c r="AY20" s="210">
        <v>0</v>
      </c>
      <c r="AZ20" s="210">
        <v>0</v>
      </c>
      <c r="BA20" s="210">
        <v>0</v>
      </c>
      <c r="BB20" s="210"/>
      <c r="BC20" s="209">
        <v>0</v>
      </c>
      <c r="BD20" s="209">
        <v>0</v>
      </c>
      <c r="BE20" s="209">
        <v>0</v>
      </c>
      <c r="BF20" s="209">
        <v>0</v>
      </c>
      <c r="BG20" s="209">
        <v>0</v>
      </c>
      <c r="BH20" s="211"/>
    </row>
    <row r="21" spans="1:60" x14ac:dyDescent="0.15">
      <c r="A21" s="147"/>
      <c r="B21" s="212" t="s">
        <v>500</v>
      </c>
      <c r="C21" s="213" t="s">
        <v>501</v>
      </c>
      <c r="D21" s="214">
        <v>1763.2</v>
      </c>
      <c r="E21" s="214">
        <v>2080</v>
      </c>
      <c r="F21" s="192">
        <f>IFERROR((E21/D21-1)*100,"-")</f>
        <v>17.967332123411971</v>
      </c>
      <c r="G21" s="215" t="s">
        <v>1116</v>
      </c>
      <c r="H21" s="216">
        <v>4272.577496390275</v>
      </c>
      <c r="I21" s="217">
        <v>398054.68245120003</v>
      </c>
      <c r="J21" s="218">
        <v>826.05000000000007</v>
      </c>
      <c r="K21" s="218" t="s">
        <v>50</v>
      </c>
      <c r="L21" s="216">
        <v>63.910960791925326</v>
      </c>
      <c r="M21" s="219">
        <v>81.940126728293933</v>
      </c>
      <c r="N21" s="220">
        <v>103.36954480098379</v>
      </c>
      <c r="O21" s="219" t="s">
        <v>50</v>
      </c>
      <c r="P21" s="219">
        <v>1243.6690100515746</v>
      </c>
      <c r="Q21" s="219">
        <v>1301.0270987613806</v>
      </c>
      <c r="R21" s="221">
        <v>1373.385780122069</v>
      </c>
      <c r="S21" s="219" t="s">
        <v>50</v>
      </c>
      <c r="T21" s="219">
        <v>1196.4087616043696</v>
      </c>
      <c r="U21" s="219">
        <v>1249.0408254694551</v>
      </c>
      <c r="V21" s="220">
        <v>1316.200879500951</v>
      </c>
      <c r="W21" s="222" t="s">
        <v>50</v>
      </c>
      <c r="X21" s="222">
        <v>5.2261892259451965</v>
      </c>
      <c r="Y21" s="222">
        <v>6.4400716804268789</v>
      </c>
      <c r="Z21" s="223">
        <v>7.7302607699182122</v>
      </c>
      <c r="AA21" s="224">
        <v>4.2710392346467847</v>
      </c>
      <c r="AB21" s="224">
        <v>1.3979933285270325</v>
      </c>
      <c r="AC21" s="224">
        <v>1.5274657686133037</v>
      </c>
      <c r="AD21" s="225">
        <v>1.6378563392800187</v>
      </c>
      <c r="AE21" s="226" t="e">
        <v>#VALUE!</v>
      </c>
      <c r="AF21" s="226">
        <v>1.2686499703478826</v>
      </c>
      <c r="AG21" s="226">
        <v>1.3941718476910254</v>
      </c>
      <c r="AH21" s="227">
        <v>1.7587830898533989</v>
      </c>
      <c r="AI21" s="228" t="e">
        <f>(D21-AX21)/K21</f>
        <v>#VALUE!</v>
      </c>
      <c r="AJ21" s="222">
        <f>(D21-AY21)/L21</f>
        <v>27.588381995076613</v>
      </c>
      <c r="AK21" s="222">
        <f>(D21-AZ21)/M21</f>
        <v>21.518150757157262</v>
      </c>
      <c r="AL21" s="223">
        <f>(D21-BA21)/N21</f>
        <v>17.057248374215721</v>
      </c>
      <c r="AM21" s="228" t="e">
        <f t="shared" si="20"/>
        <v>#VALUE!</v>
      </c>
      <c r="AN21" s="222">
        <f t="shared" si="20"/>
        <v>1.4177405609928968</v>
      </c>
      <c r="AO21" s="222">
        <f t="shared" si="20"/>
        <v>1.3552369521577396</v>
      </c>
      <c r="AP21" s="223">
        <f t="shared" si="20"/>
        <v>1.2838344662657593</v>
      </c>
      <c r="AQ21" s="229" t="e">
        <f t="shared" si="21"/>
        <v>#VALUE!</v>
      </c>
      <c r="AR21" s="230">
        <f t="shared" si="21"/>
        <v>1.4737438044465425</v>
      </c>
      <c r="AS21" s="230">
        <f t="shared" si="21"/>
        <v>1.4116432097704228</v>
      </c>
      <c r="AT21" s="230">
        <f t="shared" si="21"/>
        <v>1.3396131452734878</v>
      </c>
      <c r="AU21" s="219" t="e">
        <f>VLOOKUP($B21,#REF!,AU$1,FALSE)</f>
        <v>#REF!</v>
      </c>
      <c r="AV21" s="220">
        <v>100</v>
      </c>
      <c r="AW21" s="210">
        <f>AX21</f>
        <v>0</v>
      </c>
      <c r="AX21" s="210">
        <f>AY21</f>
        <v>0</v>
      </c>
      <c r="AY21" s="210">
        <f>AZ21</f>
        <v>0</v>
      </c>
      <c r="AZ21" s="210">
        <f>BA21</f>
        <v>0</v>
      </c>
      <c r="BA21" s="210">
        <v>0</v>
      </c>
      <c r="BB21" s="210"/>
      <c r="BC21" s="209">
        <v>0</v>
      </c>
      <c r="BD21" s="209">
        <v>0</v>
      </c>
      <c r="BE21" s="209">
        <v>0</v>
      </c>
      <c r="BF21" s="209">
        <v>0</v>
      </c>
      <c r="BG21" s="209">
        <v>0</v>
      </c>
      <c r="BH21" s="211"/>
    </row>
    <row r="22" spans="1:60" x14ac:dyDescent="0.15">
      <c r="B22" s="190" t="s">
        <v>401</v>
      </c>
      <c r="C22" s="191" t="s">
        <v>405</v>
      </c>
      <c r="D22" s="399">
        <v>784.4</v>
      </c>
      <c r="E22" s="192">
        <v>1100</v>
      </c>
      <c r="F22" s="192">
        <f t="shared" si="0"/>
        <v>40.234574196838359</v>
      </c>
      <c r="G22" s="193" t="s">
        <v>1116</v>
      </c>
      <c r="H22" s="400">
        <v>2193.689572083937</v>
      </c>
      <c r="I22" s="217">
        <v>204375.0889832</v>
      </c>
      <c r="J22" s="196">
        <v>724.60200000000009</v>
      </c>
      <c r="K22" s="196">
        <v>55.26237594342421</v>
      </c>
      <c r="L22" s="194">
        <v>84.532376580644794</v>
      </c>
      <c r="M22" s="197">
        <v>89.090781963010286</v>
      </c>
      <c r="N22" s="198">
        <v>103.90231580262697</v>
      </c>
      <c r="O22" s="197">
        <v>530.28050157484995</v>
      </c>
      <c r="P22" s="197">
        <v>707.92925191868937</v>
      </c>
      <c r="Q22" s="197">
        <v>770.29279929279653</v>
      </c>
      <c r="R22" s="199">
        <v>843.02442035463548</v>
      </c>
      <c r="S22" s="197">
        <v>457.51619421168357</v>
      </c>
      <c r="T22" s="197">
        <v>690.91464245921952</v>
      </c>
      <c r="U22" s="197">
        <v>749.2171964274097</v>
      </c>
      <c r="V22" s="198">
        <v>818.65739054332323</v>
      </c>
      <c r="W22" s="200">
        <v>10.991206089546585</v>
      </c>
      <c r="X22" s="200">
        <v>12.461599299400984</v>
      </c>
      <c r="Y22" s="200">
        <v>12.053775261977103</v>
      </c>
      <c r="Z22" s="201">
        <v>12.880581021174914</v>
      </c>
      <c r="AA22" s="202">
        <v>1.2372113636380255</v>
      </c>
      <c r="AB22" s="202">
        <v>2.4894946354144811</v>
      </c>
      <c r="AC22" s="202">
        <v>2.2995687543697625</v>
      </c>
      <c r="AD22" s="203">
        <v>2.3434025482522611</v>
      </c>
      <c r="AE22" s="204">
        <v>0</v>
      </c>
      <c r="AF22" s="204">
        <v>0</v>
      </c>
      <c r="AG22" s="204">
        <v>0</v>
      </c>
      <c r="AH22" s="205">
        <v>0</v>
      </c>
      <c r="AI22" s="206">
        <f t="shared" si="10"/>
        <v>14.194105602752996</v>
      </c>
      <c r="AJ22" s="200">
        <f t="shared" si="2"/>
        <v>9.2792848341566962</v>
      </c>
      <c r="AK22" s="200">
        <f t="shared" si="3"/>
        <v>8.8045023594660563</v>
      </c>
      <c r="AL22" s="201">
        <f t="shared" si="4"/>
        <v>7.5493986244738531</v>
      </c>
      <c r="AM22" s="206">
        <f t="shared" si="11"/>
        <v>1.4792171269176502</v>
      </c>
      <c r="AN22" s="200">
        <f t="shared" si="12"/>
        <v>1.1080203252995313</v>
      </c>
      <c r="AO22" s="200">
        <f t="shared" si="13"/>
        <v>1.0183140757906022</v>
      </c>
      <c r="AP22" s="201">
        <f t="shared" si="14"/>
        <v>0.93045940433140251</v>
      </c>
      <c r="AQ22" s="207">
        <f t="shared" si="15"/>
        <v>1.7144748315445941</v>
      </c>
      <c r="AR22" s="208">
        <f t="shared" si="16"/>
        <v>1.1353066671275509</v>
      </c>
      <c r="AS22" s="208">
        <f t="shared" si="17"/>
        <v>1.0469594180971247</v>
      </c>
      <c r="AT22" s="208">
        <f t="shared" si="18"/>
        <v>0.95815417909977285</v>
      </c>
      <c r="AU22" s="197" t="e">
        <f>VLOOKUP($B22,#REF!,AU$1,FALSE)</f>
        <v>#REF!</v>
      </c>
      <c r="AV22" s="198">
        <v>100</v>
      </c>
      <c r="AW22" s="209">
        <f t="shared" ref="AW22:AZ26" si="22">AX22</f>
        <v>0</v>
      </c>
      <c r="AX22" s="209">
        <f t="shared" si="22"/>
        <v>0</v>
      </c>
      <c r="AY22" s="209">
        <f t="shared" si="22"/>
        <v>0</v>
      </c>
      <c r="AZ22" s="209">
        <f t="shared" si="22"/>
        <v>0</v>
      </c>
      <c r="BA22" s="209">
        <v>0</v>
      </c>
      <c r="BB22" s="210"/>
      <c r="BC22" s="209">
        <v>0</v>
      </c>
      <c r="BD22" s="209">
        <v>0</v>
      </c>
      <c r="BE22" s="209">
        <v>0</v>
      </c>
      <c r="BF22" s="209">
        <v>0</v>
      </c>
      <c r="BG22" s="209">
        <v>0</v>
      </c>
      <c r="BH22" s="211"/>
    </row>
    <row r="23" spans="1:60" x14ac:dyDescent="0.15">
      <c r="B23" s="190" t="s">
        <v>400</v>
      </c>
      <c r="C23" s="191" t="s">
        <v>402</v>
      </c>
      <c r="D23" s="399">
        <v>1138.5999999999999</v>
      </c>
      <c r="E23" s="192">
        <v>1820</v>
      </c>
      <c r="F23" s="192">
        <f t="shared" si="0"/>
        <v>59.845424205164257</v>
      </c>
      <c r="G23" s="193" t="s">
        <v>1116</v>
      </c>
      <c r="H23" s="400">
        <v>968.94038726775057</v>
      </c>
      <c r="I23" s="217">
        <v>90271.331179799992</v>
      </c>
      <c r="J23" s="196">
        <v>165.194536</v>
      </c>
      <c r="K23" s="196">
        <v>36.876208527907906</v>
      </c>
      <c r="L23" s="194">
        <v>82.471554122740855</v>
      </c>
      <c r="M23" s="197">
        <v>94.376473068821042</v>
      </c>
      <c r="N23" s="198">
        <v>108.6785776069795</v>
      </c>
      <c r="O23" s="197">
        <v>305.89351452016825</v>
      </c>
      <c r="P23" s="197">
        <v>633.40376575656217</v>
      </c>
      <c r="Q23" s="197">
        <v>727.78023882538332</v>
      </c>
      <c r="R23" s="199">
        <v>836.45881643236282</v>
      </c>
      <c r="S23" s="197">
        <v>301.09852798434736</v>
      </c>
      <c r="T23" s="197">
        <v>619.95026183181835</v>
      </c>
      <c r="U23" s="197">
        <v>710.79412421994095</v>
      </c>
      <c r="V23" s="198">
        <v>814.87867723991144</v>
      </c>
      <c r="W23" s="200">
        <v>12.868344980045396</v>
      </c>
      <c r="X23" s="200">
        <v>13.927053757914573</v>
      </c>
      <c r="Y23" s="200">
        <v>13.866820760622511</v>
      </c>
      <c r="Z23" s="201">
        <v>13.895392426328607</v>
      </c>
      <c r="AA23" s="202">
        <v>3.4842945736706534</v>
      </c>
      <c r="AB23" s="202">
        <v>3.3462905142017179</v>
      </c>
      <c r="AC23" s="202">
        <v>3.4151533097562088</v>
      </c>
      <c r="AD23" s="203">
        <v>3.4088168894966415</v>
      </c>
      <c r="AE23" s="204">
        <v>0</v>
      </c>
      <c r="AF23" s="204">
        <v>0.58078321371245689</v>
      </c>
      <c r="AG23" s="204">
        <v>0.75579549547934299</v>
      </c>
      <c r="AH23" s="205">
        <v>0.8913402768127896</v>
      </c>
      <c r="AI23" s="206">
        <f t="shared" si="10"/>
        <v>30.876276207688427</v>
      </c>
      <c r="AJ23" s="200">
        <f t="shared" si="2"/>
        <v>13.805972399955541</v>
      </c>
      <c r="AK23" s="200">
        <f t="shared" si="3"/>
        <v>12.064447451535003</v>
      </c>
      <c r="AL23" s="201">
        <f t="shared" si="4"/>
        <v>10.47676575339055</v>
      </c>
      <c r="AM23" s="206">
        <f t="shared" si="11"/>
        <v>3.722210331219459</v>
      </c>
      <c r="AN23" s="200">
        <f t="shared" si="12"/>
        <v>1.797589565385693</v>
      </c>
      <c r="AO23" s="200">
        <f t="shared" si="13"/>
        <v>1.5644832591740441</v>
      </c>
      <c r="AP23" s="201">
        <f t="shared" si="14"/>
        <v>1.3612146559185303</v>
      </c>
      <c r="AQ23" s="207">
        <f t="shared" si="15"/>
        <v>3.7814864377523301</v>
      </c>
      <c r="AR23" s="208">
        <f t="shared" si="16"/>
        <v>1.8365989501088107</v>
      </c>
      <c r="AS23" s="208">
        <f t="shared" si="17"/>
        <v>1.6018703042172069</v>
      </c>
      <c r="AT23" s="208">
        <f t="shared" si="18"/>
        <v>1.397263214515037</v>
      </c>
      <c r="AU23" s="197" t="e">
        <f>VLOOKUP($B23,#REF!,AU$1,FALSE)</f>
        <v>#REF!</v>
      </c>
      <c r="AV23" s="198">
        <v>100</v>
      </c>
      <c r="AW23" s="209">
        <f t="shared" si="22"/>
        <v>0</v>
      </c>
      <c r="AX23" s="209">
        <f t="shared" si="22"/>
        <v>0</v>
      </c>
      <c r="AY23" s="209">
        <f t="shared" si="22"/>
        <v>0</v>
      </c>
      <c r="AZ23" s="209">
        <f t="shared" si="22"/>
        <v>0</v>
      </c>
      <c r="BA23" s="209">
        <v>0</v>
      </c>
      <c r="BB23" s="210"/>
      <c r="BC23" s="209">
        <v>0</v>
      </c>
      <c r="BD23" s="209">
        <v>0</v>
      </c>
      <c r="BE23" s="209">
        <v>0</v>
      </c>
      <c r="BF23" s="209">
        <v>0</v>
      </c>
      <c r="BG23" s="209">
        <v>0</v>
      </c>
      <c r="BH23" s="211"/>
    </row>
    <row r="24" spans="1:60" x14ac:dyDescent="0.15">
      <c r="B24" s="190" t="s">
        <v>403</v>
      </c>
      <c r="C24" s="191" t="s">
        <v>404</v>
      </c>
      <c r="D24" s="399">
        <v>822.6</v>
      </c>
      <c r="E24" s="192">
        <v>1130</v>
      </c>
      <c r="F24" s="192">
        <f t="shared" si="0"/>
        <v>37.369316800388994</v>
      </c>
      <c r="G24" s="193" t="s">
        <v>1116</v>
      </c>
      <c r="H24" s="400">
        <v>1175.6838214458219</v>
      </c>
      <c r="I24" s="217">
        <v>109532.58322499999</v>
      </c>
      <c r="J24" s="196">
        <v>370.136912</v>
      </c>
      <c r="K24" s="196">
        <v>34.247631706410424</v>
      </c>
      <c r="L24" s="194">
        <v>76.391771464816344</v>
      </c>
      <c r="M24" s="197">
        <v>85.455463034165064</v>
      </c>
      <c r="N24" s="198">
        <v>95.796464951630512</v>
      </c>
      <c r="O24" s="197">
        <v>195.98227018259234</v>
      </c>
      <c r="P24" s="197">
        <v>442.45106154886213</v>
      </c>
      <c r="Q24" s="197">
        <v>511.66998660653582</v>
      </c>
      <c r="R24" s="199">
        <v>589.26512321735652</v>
      </c>
      <c r="S24" s="197">
        <v>188.92097803109664</v>
      </c>
      <c r="T24" s="197">
        <v>431.78415001705685</v>
      </c>
      <c r="U24" s="197">
        <v>499.25421070923795</v>
      </c>
      <c r="V24" s="198">
        <v>574.59758973206579</v>
      </c>
      <c r="W24" s="200">
        <v>19.162695870115265</v>
      </c>
      <c r="X24" s="200">
        <v>18.563662373000358</v>
      </c>
      <c r="Y24" s="200">
        <v>17.912918533633878</v>
      </c>
      <c r="Z24" s="201">
        <v>17.402745011366619</v>
      </c>
      <c r="AA24" s="202">
        <v>2.115436687031468</v>
      </c>
      <c r="AB24" s="202">
        <v>2.3843061613110175</v>
      </c>
      <c r="AC24" s="202">
        <v>2.4157119151243496</v>
      </c>
      <c r="AD24" s="203">
        <v>2.3995852098249353</v>
      </c>
      <c r="AE24" s="204">
        <v>0</v>
      </c>
      <c r="AF24" s="204">
        <v>0</v>
      </c>
      <c r="AG24" s="204">
        <v>0</v>
      </c>
      <c r="AH24" s="205">
        <v>0</v>
      </c>
      <c r="AI24" s="206">
        <f t="shared" si="10"/>
        <v>24.019179108552109</v>
      </c>
      <c r="AJ24" s="200">
        <f t="shared" si="2"/>
        <v>10.768175475271756</v>
      </c>
      <c r="AK24" s="200">
        <f t="shared" si="3"/>
        <v>9.6260668515847243</v>
      </c>
      <c r="AL24" s="201">
        <f t="shared" si="4"/>
        <v>8.5869556921056187</v>
      </c>
      <c r="AM24" s="206">
        <f t="shared" si="11"/>
        <v>4.1973184576013018</v>
      </c>
      <c r="AN24" s="200">
        <f t="shared" si="12"/>
        <v>1.8591886685057848</v>
      </c>
      <c r="AO24" s="200">
        <f t="shared" si="13"/>
        <v>1.6076768650348126</v>
      </c>
      <c r="AP24" s="201">
        <f t="shared" si="14"/>
        <v>1.3959760515074222</v>
      </c>
      <c r="AQ24" s="207">
        <f t="shared" si="15"/>
        <v>4.3542014686404968</v>
      </c>
      <c r="AR24" s="208">
        <f t="shared" si="16"/>
        <v>1.9051185643741317</v>
      </c>
      <c r="AS24" s="208">
        <f t="shared" si="17"/>
        <v>1.6476576108019574</v>
      </c>
      <c r="AT24" s="208">
        <f t="shared" si="18"/>
        <v>1.431610599660847</v>
      </c>
      <c r="AU24" s="197" t="e">
        <f>VLOOKUP($B24,#REF!,AU$1,FALSE)</f>
        <v>#REF!</v>
      </c>
      <c r="AV24" s="198">
        <v>100</v>
      </c>
      <c r="AW24" s="209">
        <f t="shared" si="22"/>
        <v>0</v>
      </c>
      <c r="AX24" s="209">
        <f t="shared" si="22"/>
        <v>0</v>
      </c>
      <c r="AY24" s="209">
        <f t="shared" si="22"/>
        <v>0</v>
      </c>
      <c r="AZ24" s="209">
        <f t="shared" si="22"/>
        <v>0</v>
      </c>
      <c r="BA24" s="209">
        <v>0</v>
      </c>
      <c r="BB24" s="210"/>
      <c r="BC24" s="209">
        <v>0</v>
      </c>
      <c r="BD24" s="209">
        <v>0</v>
      </c>
      <c r="BE24" s="209">
        <v>0</v>
      </c>
      <c r="BF24" s="209">
        <v>0</v>
      </c>
      <c r="BG24" s="209">
        <v>0</v>
      </c>
      <c r="BH24" s="211"/>
    </row>
    <row r="25" spans="1:60" x14ac:dyDescent="0.15">
      <c r="B25" s="190" t="s">
        <v>376</v>
      </c>
      <c r="C25" s="191" t="s">
        <v>377</v>
      </c>
      <c r="D25" s="399">
        <v>82.57</v>
      </c>
      <c r="E25" s="192">
        <v>125</v>
      </c>
      <c r="F25" s="192">
        <f t="shared" si="0"/>
        <v>51.386702192079461</v>
      </c>
      <c r="G25" s="193" t="s">
        <v>1116</v>
      </c>
      <c r="H25" s="400">
        <v>979.96070920978889</v>
      </c>
      <c r="I25" s="217">
        <v>91298.039473529992</v>
      </c>
      <c r="J25" s="196">
        <v>70.629670000000004</v>
      </c>
      <c r="K25" s="196">
        <v>1.0688036849205182</v>
      </c>
      <c r="L25" s="194">
        <v>4.1872328371789953</v>
      </c>
      <c r="M25" s="197">
        <v>4.9771664509299773</v>
      </c>
      <c r="N25" s="198">
        <v>5.8580589795371472</v>
      </c>
      <c r="O25" s="197">
        <v>0</v>
      </c>
      <c r="P25" s="197">
        <v>0</v>
      </c>
      <c r="Q25" s="197">
        <v>0</v>
      </c>
      <c r="R25" s="199">
        <v>0</v>
      </c>
      <c r="S25" s="197">
        <v>14.768844692916385</v>
      </c>
      <c r="T25" s="197">
        <v>32.764723346106521</v>
      </c>
      <c r="U25" s="197">
        <v>37.918889697900099</v>
      </c>
      <c r="V25" s="198">
        <v>44.061683506950196</v>
      </c>
      <c r="W25" s="200">
        <v>7.6783661577216389</v>
      </c>
      <c r="X25" s="200">
        <v>13.296909193954049</v>
      </c>
      <c r="Y25" s="200">
        <v>13.797686327049425</v>
      </c>
      <c r="Z25" s="201">
        <v>14.119178371872257</v>
      </c>
      <c r="AA25" s="202">
        <v>2.0096686604442064</v>
      </c>
      <c r="AB25" s="202">
        <v>4.6811978649263484</v>
      </c>
      <c r="AC25" s="202">
        <v>4.4788961852241576</v>
      </c>
      <c r="AD25" s="203">
        <v>4.3048187156231652</v>
      </c>
      <c r="AE25" s="204">
        <v>0</v>
      </c>
      <c r="AF25" s="204">
        <v>0</v>
      </c>
      <c r="AG25" s="204">
        <v>0</v>
      </c>
      <c r="AH25" s="205">
        <v>0</v>
      </c>
      <c r="AI25" s="206">
        <f t="shared" si="10"/>
        <v>77.254598917424502</v>
      </c>
      <c r="AJ25" s="200">
        <f t="shared" si="2"/>
        <v>19.719467058733876</v>
      </c>
      <c r="AK25" s="200">
        <f t="shared" si="3"/>
        <v>16.589760622647429</v>
      </c>
      <c r="AL25" s="201">
        <f t="shared" si="4"/>
        <v>14.095112440558589</v>
      </c>
      <c r="AM25" s="206" t="e">
        <f t="shared" si="11"/>
        <v>#DIV/0!</v>
      </c>
      <c r="AN25" s="200" t="e">
        <f t="shared" si="12"/>
        <v>#DIV/0!</v>
      </c>
      <c r="AO25" s="200" t="e">
        <f t="shared" si="13"/>
        <v>#DIV/0!</v>
      </c>
      <c r="AP25" s="201" t="e">
        <f t="shared" si="14"/>
        <v>#DIV/0!</v>
      </c>
      <c r="AQ25" s="207">
        <f t="shared" si="15"/>
        <v>5.5908232307164303</v>
      </c>
      <c r="AR25" s="208">
        <f t="shared" si="16"/>
        <v>2.5200884233869751</v>
      </c>
      <c r="AS25" s="208">
        <f t="shared" si="17"/>
        <v>2.1775426616611249</v>
      </c>
      <c r="AT25" s="208">
        <f t="shared" si="18"/>
        <v>1.8739638031982047</v>
      </c>
      <c r="AU25" s="197" t="e">
        <f>VLOOKUP($B25,#REF!,AU$1,FALSE)</f>
        <v>#REF!</v>
      </c>
      <c r="AV25" s="198">
        <v>100</v>
      </c>
      <c r="AW25" s="209">
        <f t="shared" si="22"/>
        <v>0</v>
      </c>
      <c r="AX25" s="209">
        <f t="shared" si="22"/>
        <v>0</v>
      </c>
      <c r="AY25" s="209">
        <f t="shared" si="22"/>
        <v>0</v>
      </c>
      <c r="AZ25" s="209">
        <f t="shared" si="22"/>
        <v>0</v>
      </c>
      <c r="BA25" s="209">
        <v>0</v>
      </c>
      <c r="BB25" s="210"/>
      <c r="BC25" s="209">
        <v>0</v>
      </c>
      <c r="BD25" s="209">
        <v>0</v>
      </c>
      <c r="BE25" s="209">
        <v>0</v>
      </c>
      <c r="BF25" s="209">
        <v>0</v>
      </c>
      <c r="BG25" s="209">
        <v>0</v>
      </c>
      <c r="BH25" s="211"/>
    </row>
    <row r="26" spans="1:60" x14ac:dyDescent="0.15">
      <c r="B26" s="190" t="s">
        <v>253</v>
      </c>
      <c r="C26" s="191" t="s">
        <v>255</v>
      </c>
      <c r="D26" s="399">
        <v>959.25</v>
      </c>
      <c r="E26" s="192">
        <v>1350</v>
      </c>
      <c r="F26" s="192">
        <f t="shared" si="0"/>
        <v>40.734949179046119</v>
      </c>
      <c r="G26" s="193" t="s">
        <v>1116</v>
      </c>
      <c r="H26" s="400">
        <v>1074.1871980598937</v>
      </c>
      <c r="I26" s="217">
        <v>100076.65030725001</v>
      </c>
      <c r="J26" s="196">
        <v>95.339550000000003</v>
      </c>
      <c r="K26" s="196">
        <v>11.457894736842091</v>
      </c>
      <c r="L26" s="194">
        <v>51.882465989636835</v>
      </c>
      <c r="M26" s="197">
        <v>65.109359015492757</v>
      </c>
      <c r="N26" s="198">
        <v>78.732760829602469</v>
      </c>
      <c r="O26" s="197">
        <v>157.95686498855835</v>
      </c>
      <c r="P26" s="197">
        <v>414.23911924122865</v>
      </c>
      <c r="Q26" s="197">
        <v>475.3768073567764</v>
      </c>
      <c r="R26" s="199">
        <v>549.93673186240994</v>
      </c>
      <c r="S26" s="197">
        <v>154.76818077803202</v>
      </c>
      <c r="T26" s="197">
        <v>402.35949807117817</v>
      </c>
      <c r="U26" s="197">
        <v>460.4725187459245</v>
      </c>
      <c r="V26" s="198">
        <v>531.79730205263922</v>
      </c>
      <c r="W26" s="200">
        <v>8.6554314253993798</v>
      </c>
      <c r="X26" s="200">
        <v>15.741931230554973</v>
      </c>
      <c r="Y26" s="200">
        <v>14.637633403097567</v>
      </c>
      <c r="Z26" s="201">
        <v>15.357792093443015</v>
      </c>
      <c r="AA26" s="202">
        <v>2.5065691625562958</v>
      </c>
      <c r="AB26" s="202">
        <v>3.9278683101352652</v>
      </c>
      <c r="AC26" s="202">
        <v>4.0125283925263542</v>
      </c>
      <c r="AD26" s="203">
        <v>3.9322747889713447</v>
      </c>
      <c r="AE26" s="204">
        <v>0</v>
      </c>
      <c r="AF26" s="204">
        <v>0.41646597666948509</v>
      </c>
      <c r="AG26" s="204">
        <v>0.41403918685901048</v>
      </c>
      <c r="AH26" s="205">
        <v>0.43501030221203335</v>
      </c>
      <c r="AI26" s="206">
        <f t="shared" si="10"/>
        <v>83.71956821313745</v>
      </c>
      <c r="AJ26" s="200">
        <f t="shared" si="2"/>
        <v>18.488905292042279</v>
      </c>
      <c r="AK26" s="200">
        <f t="shared" si="3"/>
        <v>14.73290498485397</v>
      </c>
      <c r="AL26" s="201">
        <f t="shared" si="4"/>
        <v>12.183619498318606</v>
      </c>
      <c r="AM26" s="206">
        <f t="shared" si="11"/>
        <v>6.0728604614271342</v>
      </c>
      <c r="AN26" s="200">
        <f t="shared" si="12"/>
        <v>2.3156914821494414</v>
      </c>
      <c r="AO26" s="200">
        <f t="shared" si="13"/>
        <v>2.017872948690302</v>
      </c>
      <c r="AP26" s="201">
        <f t="shared" si="14"/>
        <v>1.7442915601425897</v>
      </c>
      <c r="AQ26" s="207">
        <f t="shared" si="15"/>
        <v>6.1979794243091417</v>
      </c>
      <c r="AR26" s="208">
        <f t="shared" si="16"/>
        <v>2.3840620256224367</v>
      </c>
      <c r="AS26" s="208">
        <f t="shared" si="17"/>
        <v>2.0831862075341059</v>
      </c>
      <c r="AT26" s="208">
        <f t="shared" si="18"/>
        <v>1.8037887674447999</v>
      </c>
      <c r="AU26" s="197" t="e">
        <f>VLOOKUP($B26,#REF!,AU$1,FALSE)</f>
        <v>#REF!</v>
      </c>
      <c r="AV26" s="198">
        <v>100</v>
      </c>
      <c r="AW26" s="209">
        <f t="shared" si="22"/>
        <v>0</v>
      </c>
      <c r="AX26" s="209">
        <f t="shared" si="22"/>
        <v>0</v>
      </c>
      <c r="AY26" s="209">
        <f t="shared" si="22"/>
        <v>0</v>
      </c>
      <c r="AZ26" s="209">
        <f t="shared" si="22"/>
        <v>0</v>
      </c>
      <c r="BA26" s="209">
        <v>0</v>
      </c>
      <c r="BB26" s="210"/>
      <c r="BC26" s="209">
        <v>0</v>
      </c>
      <c r="BD26" s="209">
        <v>0</v>
      </c>
      <c r="BE26" s="209">
        <v>0</v>
      </c>
      <c r="BF26" s="209">
        <v>0</v>
      </c>
      <c r="BG26" s="209">
        <v>0</v>
      </c>
      <c r="BH26" s="211"/>
    </row>
    <row r="27" spans="1:60" x14ac:dyDescent="0.15">
      <c r="A27" s="147"/>
      <c r="B27" s="148"/>
      <c r="C27" s="45" t="s">
        <v>525</v>
      </c>
      <c r="D27" s="143"/>
      <c r="E27" s="143"/>
      <c r="F27" s="143"/>
      <c r="H27" s="93"/>
      <c r="J27" s="157"/>
      <c r="K27" s="157"/>
      <c r="L27" s="157"/>
      <c r="M27" s="157"/>
      <c r="N27" s="157"/>
      <c r="O27" s="157"/>
      <c r="P27" s="157"/>
      <c r="Q27" s="157"/>
      <c r="R27" s="231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231"/>
      <c r="AF27" s="231"/>
      <c r="AG27" s="231"/>
      <c r="AH27" s="231"/>
      <c r="AI27" s="157"/>
      <c r="AJ27" s="157"/>
      <c r="AK27" s="157"/>
      <c r="AL27" s="157"/>
      <c r="AM27" s="232"/>
      <c r="AN27" s="232"/>
      <c r="AO27" s="232"/>
      <c r="AP27" s="232"/>
      <c r="AQ27" s="157"/>
      <c r="AR27" s="157"/>
      <c r="AS27" s="157"/>
      <c r="AT27" s="157"/>
      <c r="AU27" s="157"/>
      <c r="AV27" s="157"/>
    </row>
    <row r="28" spans="1:60" x14ac:dyDescent="0.15">
      <c r="A28" s="147"/>
      <c r="B28" s="148"/>
      <c r="C28" s="143" t="s">
        <v>36</v>
      </c>
      <c r="D28" s="76"/>
      <c r="E28" s="76"/>
      <c r="F28" s="76"/>
      <c r="G28" s="93"/>
      <c r="H28" s="76"/>
      <c r="J28" s="157"/>
      <c r="K28" s="157"/>
      <c r="L28" s="157"/>
      <c r="M28" s="157"/>
      <c r="N28" s="157"/>
      <c r="O28" s="157"/>
      <c r="P28" s="157"/>
      <c r="Q28" s="157"/>
      <c r="R28" s="231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231"/>
      <c r="AF28" s="231"/>
      <c r="AG28" s="231"/>
      <c r="AH28" s="231"/>
      <c r="AI28" s="157"/>
      <c r="AJ28" s="157"/>
      <c r="AK28" s="157"/>
      <c r="AL28" s="157"/>
      <c r="AM28" s="232"/>
      <c r="AN28" s="232"/>
      <c r="AO28" s="232"/>
      <c r="AP28" s="232"/>
      <c r="AQ28" s="157"/>
      <c r="AR28" s="157"/>
      <c r="AS28" s="157"/>
      <c r="AT28" s="157"/>
      <c r="AU28" s="157"/>
      <c r="AV28" s="157"/>
    </row>
    <row r="29" spans="1:60" x14ac:dyDescent="0.15">
      <c r="A29" s="147"/>
      <c r="B29" s="148"/>
      <c r="D29" s="76"/>
      <c r="E29" s="76"/>
      <c r="F29" s="76"/>
      <c r="G29" s="93"/>
      <c r="H29" s="76"/>
      <c r="J29" s="157"/>
      <c r="K29" s="157"/>
      <c r="L29" s="157"/>
      <c r="M29" s="157"/>
      <c r="N29" s="157"/>
      <c r="O29" s="157"/>
      <c r="P29" s="157"/>
      <c r="Q29" s="157"/>
      <c r="R29" s="231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231"/>
      <c r="AF29" s="231"/>
      <c r="AG29" s="231"/>
      <c r="AH29" s="231"/>
      <c r="AI29" s="157"/>
      <c r="AJ29" s="157"/>
      <c r="AK29" s="157"/>
      <c r="AL29" s="157"/>
      <c r="AM29" s="232"/>
      <c r="AN29" s="232"/>
      <c r="AO29" s="232"/>
      <c r="AP29" s="232"/>
      <c r="AQ29" s="157"/>
      <c r="AR29" s="157"/>
      <c r="AS29" s="157"/>
      <c r="AT29" s="157"/>
      <c r="AU29" s="157"/>
      <c r="AV29" s="157"/>
    </row>
    <row r="47" spans="1:70" s="144" customFormat="1" x14ac:dyDescent="0.15">
      <c r="A47" s="141"/>
      <c r="B47" s="142"/>
      <c r="C47" s="143"/>
      <c r="G47" s="143"/>
      <c r="R47" s="145"/>
      <c r="AE47" s="145"/>
      <c r="AF47" s="145"/>
      <c r="AG47" s="145"/>
      <c r="AH47" s="145"/>
      <c r="AM47" s="233"/>
      <c r="AW47" s="141"/>
      <c r="AX47" s="141"/>
      <c r="AY47" s="141"/>
      <c r="AZ47" s="146"/>
      <c r="BA47" s="146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</row>
    <row r="48" spans="1:70" s="144" customFormat="1" x14ac:dyDescent="0.15">
      <c r="A48" s="141"/>
      <c r="B48" s="142"/>
      <c r="C48" s="143"/>
      <c r="G48" s="143"/>
      <c r="R48" s="145"/>
      <c r="AE48" s="145"/>
      <c r="AF48" s="145"/>
      <c r="AG48" s="145"/>
      <c r="AH48" s="145"/>
      <c r="AM48" s="233"/>
      <c r="AW48" s="141"/>
      <c r="AX48" s="141"/>
      <c r="AY48" s="141"/>
      <c r="AZ48" s="146"/>
      <c r="BA48" s="146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</row>
  </sheetData>
  <mergeCells count="14">
    <mergeCell ref="J3:L3"/>
    <mergeCell ref="AB3:AF3"/>
    <mergeCell ref="C6:Y6"/>
    <mergeCell ref="AU7:AV7"/>
    <mergeCell ref="AW8:AY8"/>
    <mergeCell ref="L7:N7"/>
    <mergeCell ref="O7:R7"/>
    <mergeCell ref="T7:V7"/>
    <mergeCell ref="X7:Z7"/>
    <mergeCell ref="AB7:AD7"/>
    <mergeCell ref="AF7:AH7"/>
    <mergeCell ref="AJ7:AL7"/>
    <mergeCell ref="AM7:AP7"/>
    <mergeCell ref="AR7:AT7"/>
  </mergeCells>
  <pageMargins left="0" right="0" top="0.59" bottom="0.2" header="1.04" footer="0.5"/>
  <pageSetup paperSize="9" scale="66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E81F-09F7-4EBB-B5E0-72036927BD2B}">
  <sheetPr codeName="Sheet22"/>
  <dimension ref="A1:AG28"/>
  <sheetViews>
    <sheetView showGridLines="0" view="pageBreakPreview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B1" sqref="B1:C65536"/>
    </sheetView>
  </sheetViews>
  <sheetFormatPr defaultRowHeight="12.75" x14ac:dyDescent="0.2"/>
  <cols>
    <col min="1" max="1" width="1.85546875" style="9" hidden="1" customWidth="1"/>
    <col min="2" max="2" width="2.7109375" style="9" hidden="1" customWidth="1"/>
    <col min="3" max="3" width="13.5703125" style="9" hidden="1" customWidth="1"/>
    <col min="4" max="4" width="26.85546875" style="9" customWidth="1"/>
    <col min="5" max="5" width="4.5703125" style="9" bestFit="1" customWidth="1"/>
    <col min="6" max="6" width="11.285156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0" width="6.140625" style="9" bestFit="1" customWidth="1"/>
    <col min="11" max="11" width="7.425781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bestFit="1" customWidth="1"/>
    <col min="20" max="20" width="4.42578125" style="9" bestFit="1" customWidth="1"/>
    <col min="21" max="21" width="7.42578125" style="9" bestFit="1" customWidth="1"/>
    <col min="22" max="23" width="7" style="9" bestFit="1" customWidth="1"/>
    <col min="24" max="24" width="4.5703125" style="9" bestFit="1" customWidth="1"/>
    <col min="25" max="25" width="5.5703125" style="9" bestFit="1" customWidth="1"/>
    <col min="26" max="26" width="5" style="9" bestFit="1" customWidth="1"/>
    <col min="27" max="27" width="3.5703125" style="9" bestFit="1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360</v>
      </c>
      <c r="L6" s="9"/>
      <c r="M6" s="9"/>
      <c r="P6" s="501"/>
      <c r="Q6" s="501"/>
      <c r="R6" s="501"/>
      <c r="S6" s="501"/>
      <c r="T6" s="501"/>
    </row>
    <row r="7" spans="1:33" s="13" customFormat="1" ht="12" x14ac:dyDescent="0.2"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summary'!$A$194:$B$196,2,FALSE)</f>
        <v>GUJGA IB Equity</v>
      </c>
      <c r="D9" s="30" t="s">
        <v>666</v>
      </c>
      <c r="E9" s="31">
        <v>308.10000000000002</v>
      </c>
      <c r="F9" s="32">
        <v>2276.5308593624213</v>
      </c>
      <c r="G9" s="33" t="s">
        <v>518</v>
      </c>
      <c r="H9" s="34">
        <v>164869.5</v>
      </c>
      <c r="I9" s="34">
        <v>18797.599999999984</v>
      </c>
      <c r="J9" s="34">
        <v>11483.199999999984</v>
      </c>
      <c r="K9" s="34">
        <v>11483.199999999984</v>
      </c>
      <c r="L9" s="35">
        <f>IF(ISERROR(K9/$H9*100),"- ",(K9/$H9*100))</f>
        <v>6.9650238521982448</v>
      </c>
      <c r="M9" s="35">
        <f>IF(ISERROR(I9/$H9*100),"- ",(I9/$H9*100))</f>
        <v>11.401502400383324</v>
      </c>
      <c r="N9" s="35">
        <v>16.680999418942449</v>
      </c>
      <c r="O9" s="35">
        <v>16.680999418942449</v>
      </c>
      <c r="P9" s="36" t="s">
        <v>50</v>
      </c>
      <c r="Q9" s="34">
        <v>16.933512178600495</v>
      </c>
      <c r="R9" s="37">
        <v>14.166191713360107</v>
      </c>
      <c r="S9" s="34">
        <v>0</v>
      </c>
      <c r="T9" s="38">
        <f>IF(O9&lt;0,"- ",IF(ISERROR(($E9-S9)/O9),"- ",(($E9-S9)/O9)))</f>
        <v>18.470116343876303</v>
      </c>
      <c r="U9" s="34">
        <v>-16094</v>
      </c>
      <c r="V9" s="34">
        <v>0</v>
      </c>
      <c r="W9" s="34">
        <v>212092.99751250001</v>
      </c>
      <c r="X9" s="38">
        <f>IF(I9&lt;0,"- ",IF(ISERROR((U9+V9+W9)/I9),"- ",(U9+V9+W9)/I9))</f>
        <v>10.426809673176372</v>
      </c>
      <c r="Y9" s="39">
        <f>IF(ISERROR(W9/H9),"- ",(W9/H9))</f>
        <v>1.2864295549662006</v>
      </c>
      <c r="Z9" s="34">
        <v>123.32423009877978</v>
      </c>
      <c r="AA9" s="40">
        <f>IF(Z9&lt;0,"- ",IF(ISERROR(($E9/Z9)),"- ",(($E9/Z9))))</f>
        <v>2.4982925071027751</v>
      </c>
      <c r="AB9" s="34">
        <v>5.82</v>
      </c>
      <c r="AC9" s="41">
        <f>IF(ISERROR(AB9/$E9*100),"- ",(AB9/$E9*100))</f>
        <v>1.8889970788704964</v>
      </c>
      <c r="AD9" s="42">
        <v>34.889995819980548</v>
      </c>
      <c r="AE9" s="34">
        <v>1376.8000000000002</v>
      </c>
      <c r="AF9" s="43">
        <v>-0.19854281858264064</v>
      </c>
      <c r="AG9" s="44">
        <v>42.139735303170163</v>
      </c>
    </row>
    <row r="10" spans="1:33" s="45" customFormat="1" ht="10.5" x14ac:dyDescent="0.15">
      <c r="A10" s="46"/>
      <c r="B10" s="29">
        <v>26</v>
      </c>
      <c r="C10" s="47"/>
      <c r="D10" s="47" t="s">
        <v>978</v>
      </c>
      <c r="E10" s="48"/>
      <c r="F10" s="32"/>
      <c r="G10" s="33" t="s">
        <v>311</v>
      </c>
      <c r="H10" s="34">
        <v>154192.83909071697</v>
      </c>
      <c r="I10" s="34">
        <v>17625.837370411267</v>
      </c>
      <c r="J10" s="34">
        <v>10671.149446203943</v>
      </c>
      <c r="K10" s="34">
        <v>10671.149446203943</v>
      </c>
      <c r="L10" s="35">
        <f>IF(ISERROR(K10/$H10*100),"- ",(K10/$H10*100))</f>
        <v>6.9206517690005933</v>
      </c>
      <c r="M10" s="35">
        <f>IF(ISERROR(I10/$H10*100),"- ",(I10/$H10*100))</f>
        <v>11.431034978246544</v>
      </c>
      <c r="N10" s="35">
        <v>15.501379207152732</v>
      </c>
      <c r="O10" s="35">
        <v>15.501379207152732</v>
      </c>
      <c r="P10" s="42">
        <f>IF(AND(O10&lt;0,O9&lt;0),"NA",IF(AND(O10&gt;0,O9&lt;0),"LP",IF(AND(O10&lt;0,O9&gt;0),"PL",((O10/O9-1)*100))))</f>
        <v>-7.0716399069601028</v>
      </c>
      <c r="Q10" s="34">
        <v>14.52378370721798</v>
      </c>
      <c r="R10" s="37">
        <v>12.094869050870056</v>
      </c>
      <c r="S10" s="34">
        <v>0</v>
      </c>
      <c r="T10" s="38">
        <f>IF(O10&lt;0,"- ",IF(ISERROR(($E9-S10)/O10),"- ",(($E9-S10)/O10)))</f>
        <v>19.875650797435807</v>
      </c>
      <c r="U10" s="34">
        <v>-19056.946000442931</v>
      </c>
      <c r="V10" s="34">
        <v>0</v>
      </c>
      <c r="W10" s="34">
        <v>212092.99751250001</v>
      </c>
      <c r="X10" s="38">
        <f>IF(I10&lt;0,"- ",IF(ISERROR((U10+V10+W10)/I10),"- ",(U10+V10+W10)/I10))</f>
        <v>10.951879757843978</v>
      </c>
      <c r="Y10" s="39">
        <f>IF(ISERROR(W10/H10),"- ",(W10/H10))</f>
        <v>1.3755048468088611</v>
      </c>
      <c r="Z10" s="34">
        <v>133.00560930593252</v>
      </c>
      <c r="AA10" s="40">
        <f>IF(Z10&lt;0,"- ",IF(ISERROR(($E9/Z10)),"- ",(($E9/Z10))))</f>
        <v>2.3164436568334841</v>
      </c>
      <c r="AB10" s="34">
        <v>5.4254827225034603</v>
      </c>
      <c r="AC10" s="41">
        <f>IF(ISERROR(AB10/$E9*100),"- ",(AB10/$E9*100))</f>
        <v>1.7609486278816815</v>
      </c>
      <c r="AD10" s="42">
        <v>35.000000000000028</v>
      </c>
      <c r="AE10" s="34">
        <v>1376.8000000000002</v>
      </c>
      <c r="AF10" s="43">
        <v>-0.21599478814051465</v>
      </c>
      <c r="AG10" s="44">
        <v>36.028981971797847</v>
      </c>
    </row>
    <row r="11" spans="1:33" s="45" customFormat="1" ht="10.5" x14ac:dyDescent="0.15">
      <c r="A11" s="46"/>
      <c r="B11" s="29">
        <v>27</v>
      </c>
      <c r="C11" s="47"/>
      <c r="D11" s="49" t="s">
        <v>791</v>
      </c>
      <c r="E11" s="50"/>
      <c r="F11" s="51"/>
      <c r="G11" s="33" t="s">
        <v>407</v>
      </c>
      <c r="H11" s="34">
        <v>162148.24116757669</v>
      </c>
      <c r="I11" s="34">
        <v>19169.841225049044</v>
      </c>
      <c r="J11" s="34">
        <v>11556.073878271432</v>
      </c>
      <c r="K11" s="34">
        <v>11556.073878271432</v>
      </c>
      <c r="L11" s="35">
        <f>IF(ISERROR(K11/$H11*100),"- ",(K11/$H11*100))</f>
        <v>7.1268573714151362</v>
      </c>
      <c r="M11" s="35">
        <f>IF(ISERROR(I11/$H11*100),"- ",(I11/$H11*100))</f>
        <v>11.822416997565474</v>
      </c>
      <c r="N11" s="35">
        <v>16.786859207250771</v>
      </c>
      <c r="O11" s="35">
        <v>16.786859207250771</v>
      </c>
      <c r="P11" s="42">
        <f>IF(AND(O11&lt;0,O10&lt;0),"NA",IF(AND(O11&gt;0,O10&lt;0),"LP",IF(AND(O11&lt;0,O10&gt;0),"PL",((O11/O10-1)*100))))</f>
        <v>8.2926814634976864</v>
      </c>
      <c r="Q11" s="34">
        <v>14.673028201430526</v>
      </c>
      <c r="R11" s="37">
        <v>12.104194505159166</v>
      </c>
      <c r="S11" s="34">
        <v>0</v>
      </c>
      <c r="T11" s="39">
        <f>IF(O11&lt;0,"- ",IF(ISERROR(($E9-S11)/O11),"- ",(($E9-S11)/O11)))</f>
        <v>18.353641750144778</v>
      </c>
      <c r="U11" s="34">
        <v>-24426.305394021278</v>
      </c>
      <c r="V11" s="34">
        <v>0</v>
      </c>
      <c r="W11" s="34">
        <v>212092.99751250001</v>
      </c>
      <c r="X11" s="39">
        <f>IF(I11&lt;0,"- ",IF(ISERROR((U11+V11+W11)/I11),"- ",(U11+V11+W11)/I11))</f>
        <v>9.7896842188372695</v>
      </c>
      <c r="Y11" s="39">
        <f>IF(ISERROR(W11/H11),"- ",(W11/H11))</f>
        <v>1.3080191063762849</v>
      </c>
      <c r="Z11" s="34">
        <v>144.36698579067988</v>
      </c>
      <c r="AA11" s="40">
        <f>IF(Z11&lt;0,"- ",IF(ISERROR(($E9/Z11)),"- ",(($E9/Z11))))</f>
        <v>2.1341444396901061</v>
      </c>
      <c r="AB11" s="34">
        <v>5.8754007225377762</v>
      </c>
      <c r="AC11" s="41">
        <f>IF(ISERROR(AB11/$E9*100),"- ",(AB11/$E9*100))</f>
        <v>1.906978488327743</v>
      </c>
      <c r="AD11" s="42">
        <v>35.000000000000043</v>
      </c>
      <c r="AE11" s="34">
        <v>1376.8000000000002</v>
      </c>
      <c r="AF11" s="43">
        <v>-0.25584878968935532</v>
      </c>
      <c r="AG11" s="44">
        <v>36.685226643969983</v>
      </c>
    </row>
    <row r="12" spans="1:33" s="45" customFormat="1" ht="10.5" x14ac:dyDescent="0.15">
      <c r="A12" s="46"/>
      <c r="B12" s="29">
        <v>28</v>
      </c>
      <c r="D12" s="47" t="s">
        <v>1123</v>
      </c>
      <c r="E12" s="50"/>
      <c r="F12" s="52"/>
      <c r="G12" s="33" t="s">
        <v>458</v>
      </c>
      <c r="H12" s="34">
        <v>180210.25541984572</v>
      </c>
      <c r="I12" s="34">
        <v>21152.786120941448</v>
      </c>
      <c r="J12" s="34">
        <v>12954.258524361385</v>
      </c>
      <c r="K12" s="34">
        <v>12954.258524361385</v>
      </c>
      <c r="L12" s="35">
        <f>IF(ISERROR(K12/$H12*100),"- ",(K12/$H12*100))</f>
        <v>7.1884136084159795</v>
      </c>
      <c r="M12" s="35">
        <f>IF(ISERROR(I12/$H12*100),"- ",(I12/$H12*100))</f>
        <v>11.737837045766703</v>
      </c>
      <c r="N12" s="35">
        <v>18.817923481059534</v>
      </c>
      <c r="O12" s="35">
        <v>18.817923481059534</v>
      </c>
      <c r="P12" s="42">
        <f>IF(AND(O12&lt;0,O11&lt;0),"NA",IF(AND(O12&gt;0,O11&lt;0),"LP",IF(AND(O12&lt;0,O11&gt;0),"PL",((O12/O11-1)*100))))</f>
        <v>12.099132117171042</v>
      </c>
      <c r="Q12" s="34">
        <v>15.253537458382633</v>
      </c>
      <c r="R12" s="37">
        <v>12.475564940673479</v>
      </c>
      <c r="S12" s="34">
        <v>0</v>
      </c>
      <c r="T12" s="39">
        <f>IF(O12&lt;0,"- ",IF(ISERROR(($E9-S12)/O12),"- ",(($E9-S12)/O12)))</f>
        <v>16.37268853336057</v>
      </c>
      <c r="U12" s="34">
        <v>-32287.876953959749</v>
      </c>
      <c r="V12" s="34">
        <v>0</v>
      </c>
      <c r="W12" s="34">
        <v>212092.99751250001</v>
      </c>
      <c r="X12" s="39">
        <f>IF(I12&lt;0,"- ",IF(ISERROR((U12+V12+W12)/I12),"- ",(U12+V12+W12)/I12))</f>
        <v>8.5003043821509436</v>
      </c>
      <c r="Y12" s="39">
        <f>IF(ISERROR(W12/H12),"- ",(W12/H12))</f>
        <v>1.1769196876080958</v>
      </c>
      <c r="Z12" s="34">
        <v>157.30950854920164</v>
      </c>
      <c r="AA12" s="40">
        <f>IF(Z12&lt;0,"- ",IF(ISERROR(($E9/Z12)),"- ",(($E9/Z12))))</f>
        <v>1.9585592939770433</v>
      </c>
      <c r="AB12" s="34">
        <v>6.5862732183708399</v>
      </c>
      <c r="AC12" s="41">
        <f>IF(ISERROR(AB12/$E9*100),"- ",(AB12/$E9*100))</f>
        <v>2.1377063350765462</v>
      </c>
      <c r="AD12" s="42">
        <v>35.000000000000021</v>
      </c>
      <c r="AE12" s="34">
        <v>1376.8000000000002</v>
      </c>
      <c r="AF12" s="43">
        <v>-0.31094755827057807</v>
      </c>
      <c r="AG12" s="44">
        <v>38.321929797285762</v>
      </c>
    </row>
    <row r="13" spans="1:33" s="45" customFormat="1" ht="10.5" x14ac:dyDescent="0.15">
      <c r="A13" s="46"/>
      <c r="B13" s="46"/>
      <c r="D13" s="421"/>
      <c r="E13" s="422"/>
      <c r="F13" s="54"/>
      <c r="G13" s="55"/>
      <c r="H13" s="55"/>
      <c r="I13" s="55"/>
      <c r="J13" s="55"/>
      <c r="K13" s="55"/>
      <c r="L13" s="55"/>
      <c r="M13" s="55"/>
      <c r="N13" s="287"/>
      <c r="O13" s="287"/>
      <c r="P13" s="423"/>
      <c r="Q13" s="287"/>
      <c r="R13" s="424"/>
      <c r="S13" s="425"/>
      <c r="T13" s="426"/>
      <c r="U13" s="426"/>
      <c r="V13" s="426"/>
      <c r="W13" s="426"/>
      <c r="X13" s="426"/>
      <c r="Y13" s="287"/>
      <c r="Z13" s="287"/>
      <c r="AA13" s="424"/>
      <c r="AB13" s="427"/>
      <c r="AC13" s="287"/>
      <c r="AD13" s="424"/>
      <c r="AE13" s="287"/>
      <c r="AF13" s="287"/>
      <c r="AG13" s="428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summary'!$A$194:$B$196,2,FALSE)</f>
        <v>IGL IB Equity</v>
      </c>
      <c r="D14" s="30" t="s">
        <v>667</v>
      </c>
      <c r="E14" s="31">
        <v>146.31</v>
      </c>
      <c r="F14" s="32">
        <v>2198.6178725487039</v>
      </c>
      <c r="G14" s="33" t="s">
        <v>518</v>
      </c>
      <c r="H14" s="34">
        <v>148134.40000000002</v>
      </c>
      <c r="I14" s="34">
        <v>18645.500000000033</v>
      </c>
      <c r="J14" s="34">
        <v>13535.100000000033</v>
      </c>
      <c r="K14" s="34">
        <v>13535.100000000033</v>
      </c>
      <c r="L14" s="35">
        <f>IF(ISERROR(K14/$H14*100),"- ",(K14/$H14*100))</f>
        <v>9.137040417350752</v>
      </c>
      <c r="M14" s="35">
        <f>IF(ISERROR(I14/$H14*100),"- ",(I14/$H14*100))</f>
        <v>12.586880562516223</v>
      </c>
      <c r="N14" s="35">
        <v>9.667928571428595</v>
      </c>
      <c r="O14" s="35">
        <v>9.667928571428595</v>
      </c>
      <c r="P14" s="36" t="s">
        <v>50</v>
      </c>
      <c r="Q14" s="34">
        <v>16.640998588899159</v>
      </c>
      <c r="R14" s="37">
        <v>15.177486128990337</v>
      </c>
      <c r="S14" s="34">
        <v>0</v>
      </c>
      <c r="T14" s="38">
        <f>IF(O14&lt;0,"- ",IF(ISERROR(($E14-S14)/O14),"- ",(($E14-S14)/O14)))</f>
        <v>15.133541680519501</v>
      </c>
      <c r="U14" s="34">
        <v>-26379.7</v>
      </c>
      <c r="V14" s="34">
        <v>0</v>
      </c>
      <c r="W14" s="34">
        <v>204834.234096</v>
      </c>
      <c r="X14" s="38">
        <f>IF(I14&lt;0,"- ",IF(ISERROR((U14+V14+W14)/I14),"- ",(U14+V14+W14)/I14))</f>
        <v>9.5709170628837885</v>
      </c>
      <c r="Y14" s="39">
        <f>IF(ISERROR(W14/H14),"- ",(W14/H14))</f>
        <v>1.3827594002203403</v>
      </c>
      <c r="Z14" s="34">
        <v>66.314428571428564</v>
      </c>
      <c r="AA14" s="40">
        <f>IF(Z14&lt;0,"- ",IF(ISERROR(($E14/Z14)),"- ",(($E14/Z14))))</f>
        <v>2.2063071815872868</v>
      </c>
      <c r="AB14" s="34">
        <v>4.25</v>
      </c>
      <c r="AC14" s="41">
        <f>IF(ISERROR(AB14/$E14*100),"- ",(AB14/$E14*100))</f>
        <v>2.904791196773973</v>
      </c>
      <c r="AD14" s="42">
        <v>43.959778649585047</v>
      </c>
      <c r="AE14" s="34">
        <v>2800</v>
      </c>
      <c r="AF14" s="43">
        <v>-0.29580685095560832</v>
      </c>
      <c r="AG14" s="44">
        <v>150.97502714440861</v>
      </c>
    </row>
    <row r="15" spans="1:33" s="45" customFormat="1" ht="10.5" x14ac:dyDescent="0.15">
      <c r="A15" s="46"/>
      <c r="B15" s="29">
        <v>26</v>
      </c>
      <c r="C15" s="47"/>
      <c r="D15" s="47" t="s">
        <v>979</v>
      </c>
      <c r="E15" s="48"/>
      <c r="F15" s="32"/>
      <c r="G15" s="33" t="s">
        <v>311</v>
      </c>
      <c r="H15" s="34">
        <v>164261.84045912349</v>
      </c>
      <c r="I15" s="34">
        <v>20044.864688200119</v>
      </c>
      <c r="J15" s="34">
        <v>14616.831591752793</v>
      </c>
      <c r="K15" s="34">
        <v>14616.831591752793</v>
      </c>
      <c r="L15" s="35">
        <f>IF(ISERROR(K15/$H15*100),"- ",(K15/$H15*100))</f>
        <v>8.8984949583529023</v>
      </c>
      <c r="M15" s="35">
        <f>IF(ISERROR(I15/$H15*100),"- ",(I15/$H15*100))</f>
        <v>12.202995310519658</v>
      </c>
      <c r="N15" s="35">
        <v>10.440593994109138</v>
      </c>
      <c r="O15" s="35">
        <v>10.440593994109138</v>
      </c>
      <c r="P15" s="42">
        <f>IF(AND(O15&lt;0,O14&lt;0),"NA",IF(AND(O15&gt;0,O14&lt;0),"LP",IF(AND(O15&lt;0,O14&gt;0),"PL",((O15/O14-1)*100))))</f>
        <v>7.9920472826411126</v>
      </c>
      <c r="Q15" s="34">
        <v>16.067879528554911</v>
      </c>
      <c r="R15" s="37">
        <v>15.041975614509411</v>
      </c>
      <c r="S15" s="34">
        <v>0</v>
      </c>
      <c r="T15" s="38">
        <f>IF(O15&lt;0,"- ",IF(ISERROR(($E14-S15)/O15),"- ",(($E14-S15)/O15)))</f>
        <v>14.013570500160434</v>
      </c>
      <c r="U15" s="34">
        <v>-25956.442344642848</v>
      </c>
      <c r="V15" s="34">
        <v>0</v>
      </c>
      <c r="W15" s="34">
        <v>204834.234096</v>
      </c>
      <c r="X15" s="38">
        <f>IF(I15&lt;0,"- ",IF(ISERROR((U15+V15+W15)/I15),"- ",(U15+V15+W15)/I15))</f>
        <v>8.923871252503778</v>
      </c>
      <c r="Y15" s="39">
        <f>IF(ISERROR(W15/H15),"- ",(W15/H15))</f>
        <v>1.2469982895812795</v>
      </c>
      <c r="Z15" s="34">
        <v>72.505022565537715</v>
      </c>
      <c r="AA15" s="40">
        <f>IF(Z15&lt;0,"- ",IF(ISERROR(($E14/Z15)),"- ",(($E14/Z15))))</f>
        <v>2.0179291699102575</v>
      </c>
      <c r="AB15" s="34">
        <v>4.25</v>
      </c>
      <c r="AC15" s="41">
        <f>IF(ISERROR(AB15/$E14*100),"- ",(AB15/$E14*100))</f>
        <v>2.904791196773973</v>
      </c>
      <c r="AD15" s="42">
        <v>40.706496224237469</v>
      </c>
      <c r="AE15" s="34">
        <v>2800</v>
      </c>
      <c r="AF15" s="43">
        <v>-0.26711409400641362</v>
      </c>
      <c r="AG15" s="44">
        <v>165.011407646668</v>
      </c>
    </row>
    <row r="16" spans="1:33" s="45" customFormat="1" ht="10.5" x14ac:dyDescent="0.15">
      <c r="A16" s="46"/>
      <c r="B16" s="29">
        <v>27</v>
      </c>
      <c r="C16" s="47"/>
      <c r="D16" s="49" t="s">
        <v>824</v>
      </c>
      <c r="E16" s="50"/>
      <c r="F16" s="51"/>
      <c r="G16" s="33" t="s">
        <v>407</v>
      </c>
      <c r="H16" s="34">
        <v>179351.51761066</v>
      </c>
      <c r="I16" s="34">
        <v>22839.513331857495</v>
      </c>
      <c r="J16" s="34">
        <v>15998.156658685079</v>
      </c>
      <c r="K16" s="34">
        <v>15998.156658685079</v>
      </c>
      <c r="L16" s="35">
        <f>IF(ISERROR(K16/$H16*100),"- ",(K16/$H16*100))</f>
        <v>8.9200007180392014</v>
      </c>
      <c r="M16" s="35">
        <f>IF(ISERROR(I16/$H16*100),"- ",(I16/$H16*100))</f>
        <v>12.734496833998351</v>
      </c>
      <c r="N16" s="35">
        <v>11.427254756203626</v>
      </c>
      <c r="O16" s="35">
        <v>11.427254756203626</v>
      </c>
      <c r="P16" s="42">
        <f>IF(AND(O16&lt;0,O15&lt;0),"NA",IF(AND(O16&gt;0,O15&lt;0),"LP",IF(AND(O16&lt;0,O15&gt;0),"PL",((O16/O15-1)*100))))</f>
        <v>9.4502359027770702</v>
      </c>
      <c r="Q16" s="34">
        <v>16.565242759744297</v>
      </c>
      <c r="R16" s="37">
        <v>15.042066384859288</v>
      </c>
      <c r="S16" s="34">
        <v>0</v>
      </c>
      <c r="T16" s="39">
        <f>IF(O16&lt;0,"- ",IF(ISERROR(($E14-S16)/O16),"- ",(($E14-S16)/O16)))</f>
        <v>12.803600087813852</v>
      </c>
      <c r="U16" s="34">
        <v>-30650.315248623228</v>
      </c>
      <c r="V16" s="34">
        <v>0</v>
      </c>
      <c r="W16" s="34">
        <v>204834.234096</v>
      </c>
      <c r="X16" s="39">
        <f>IF(I16&lt;0,"- ",IF(ISERROR((U16+V16+W16)/I16),"- ",(U16+V16+W16)/I16))</f>
        <v>7.6264286509300465</v>
      </c>
      <c r="Y16" s="39">
        <f>IF(ISERROR(W16/H16),"- ",(W16/H16))</f>
        <v>1.1420825250035431</v>
      </c>
      <c r="Z16" s="34">
        <v>79.432277321741338</v>
      </c>
      <c r="AA16" s="40">
        <f>IF(Z16&lt;0,"- ",IF(ISERROR(($E14/Z16)),"- ",(($E14/Z16))))</f>
        <v>1.84194643453781</v>
      </c>
      <c r="AB16" s="34">
        <v>4.5</v>
      </c>
      <c r="AC16" s="41">
        <f>IF(ISERROR(AB16/$E14*100),"- ",(AB16/$E14*100))</f>
        <v>3.0756612671724421</v>
      </c>
      <c r="AD16" s="42">
        <v>39.379536870454736</v>
      </c>
      <c r="AE16" s="34">
        <v>2800</v>
      </c>
      <c r="AF16" s="43">
        <v>-0.28818574947280817</v>
      </c>
      <c r="AG16" s="44">
        <v>169.90475331857496</v>
      </c>
    </row>
    <row r="17" spans="1:33" s="45" customFormat="1" ht="10.5" x14ac:dyDescent="0.15">
      <c r="A17" s="46"/>
      <c r="B17" s="29">
        <v>28</v>
      </c>
      <c r="D17" s="47" t="s">
        <v>1121</v>
      </c>
      <c r="E17" s="50"/>
      <c r="F17" s="52"/>
      <c r="G17" s="33" t="s">
        <v>458</v>
      </c>
      <c r="H17" s="34">
        <v>193951.38182993559</v>
      </c>
      <c r="I17" s="34">
        <v>24606.28572914514</v>
      </c>
      <c r="J17" s="34">
        <v>17174.440758201516</v>
      </c>
      <c r="K17" s="34">
        <v>17174.440758201516</v>
      </c>
      <c r="L17" s="35">
        <f>IF(ISERROR(K17/$H17*100),"- ",(K17/$H17*100))</f>
        <v>8.8550236642607469</v>
      </c>
      <c r="M17" s="35">
        <f>IF(ISERROR(I17/$H17*100),"- ",(I17/$H17*100))</f>
        <v>12.686831873526391</v>
      </c>
      <c r="N17" s="35">
        <v>12.267457684429655</v>
      </c>
      <c r="O17" s="35">
        <v>12.267457684429655</v>
      </c>
      <c r="P17" s="42">
        <f>IF(AND(O17&lt;0,O16&lt;0),"NA",IF(AND(O17&gt;0,O16&lt;0),"LP",IF(AND(O17&lt;0,O16&gt;0),"PL",((O17/O16-1)*100))))</f>
        <v>7.3526227090535468</v>
      </c>
      <c r="Q17" s="34">
        <v>16.330654305678944</v>
      </c>
      <c r="R17" s="37">
        <v>14.768324915268074</v>
      </c>
      <c r="S17" s="34">
        <v>0</v>
      </c>
      <c r="T17" s="39">
        <f>IF(O17&lt;0,"- ",IF(ISERROR(($E14-S17)/O17),"- ",(($E14-S17)/O17)))</f>
        <v>11.926676558721899</v>
      </c>
      <c r="U17" s="34">
        <v>-36244.240003677551</v>
      </c>
      <c r="V17" s="34">
        <v>0</v>
      </c>
      <c r="W17" s="34">
        <v>204834.234096</v>
      </c>
      <c r="X17" s="39">
        <f>IF(I17&lt;0,"- ",IF(ISERROR((U17+V17+W17)/I17),"- ",(U17+V17+W17)/I17))</f>
        <v>6.8515011143122058</v>
      </c>
      <c r="Y17" s="39">
        <f>IF(ISERROR(W17/H17),"- ",(W17/H17))</f>
        <v>1.0561112386175568</v>
      </c>
      <c r="Z17" s="34">
        <v>86.699735006170997</v>
      </c>
      <c r="AA17" s="40">
        <f>IF(Z17&lt;0,"- ",IF(ISERROR(($E14/Z17)),"- ",(($E14/Z17))))</f>
        <v>1.6875484104949818</v>
      </c>
      <c r="AB17" s="34">
        <v>5</v>
      </c>
      <c r="AC17" s="41">
        <f>IF(ISERROR(AB17/$E14*100),"- ",(AB17/$E14*100))</f>
        <v>3.4174014079693804</v>
      </c>
      <c r="AD17" s="42">
        <v>40.758241264171623</v>
      </c>
      <c r="AE17" s="34">
        <v>2800</v>
      </c>
      <c r="AF17" s="43">
        <v>-0.31166471165918735</v>
      </c>
      <c r="AG17" s="44">
        <v>164.5640702649558</v>
      </c>
    </row>
    <row r="18" spans="1:33" s="45" customFormat="1" ht="10.5" x14ac:dyDescent="0.15">
      <c r="A18" s="46"/>
      <c r="B18" s="46"/>
      <c r="D18" s="421"/>
      <c r="E18" s="422"/>
      <c r="F18" s="54"/>
      <c r="G18" s="55"/>
      <c r="H18" s="55"/>
      <c r="I18" s="55"/>
      <c r="J18" s="55"/>
      <c r="K18" s="55"/>
      <c r="L18" s="55"/>
      <c r="M18" s="55"/>
      <c r="N18" s="287"/>
      <c r="O18" s="287"/>
      <c r="P18" s="423"/>
      <c r="Q18" s="287"/>
      <c r="R18" s="424"/>
      <c r="S18" s="425"/>
      <c r="T18" s="426"/>
      <c r="U18" s="426"/>
      <c r="V18" s="426"/>
      <c r="W18" s="426"/>
      <c r="X18" s="426"/>
      <c r="Y18" s="287"/>
      <c r="Z18" s="287"/>
      <c r="AA18" s="424"/>
      <c r="AB18" s="427"/>
      <c r="AC18" s="287"/>
      <c r="AD18" s="424"/>
      <c r="AE18" s="287"/>
      <c r="AF18" s="287"/>
      <c r="AG18" s="428"/>
    </row>
    <row r="19" spans="1:33" s="45" customFormat="1" ht="10.5" x14ac:dyDescent="0.15">
      <c r="A19" s="28">
        <v>3</v>
      </c>
      <c r="B19" s="29">
        <v>25</v>
      </c>
      <c r="C19" s="30" t="str">
        <f>VLOOKUP($A19,'All cos summary'!$A$194:$B$196,2,FALSE)</f>
        <v>MAHGL IB Equity</v>
      </c>
      <c r="D19" s="30" t="s">
        <v>668</v>
      </c>
      <c r="E19" s="31">
        <v>953.15</v>
      </c>
      <c r="F19" s="32">
        <v>1010.5730596329092</v>
      </c>
      <c r="G19" s="33" t="s">
        <v>518</v>
      </c>
      <c r="H19" s="34">
        <v>72004.5</v>
      </c>
      <c r="I19" s="34">
        <v>15066.199999999997</v>
      </c>
      <c r="J19" s="34">
        <v>10404.499999999998</v>
      </c>
      <c r="K19" s="34">
        <v>9923.2427806861888</v>
      </c>
      <c r="L19" s="35">
        <f>IF(ISERROR(K19/$H19*100),"- ",(K19/$H19*100))</f>
        <v>13.78142030107311</v>
      </c>
      <c r="M19" s="35">
        <f>IF(ISERROR(I19/$H19*100),"- ",(I19/$H19*100))</f>
        <v>20.923970029650921</v>
      </c>
      <c r="N19" s="35">
        <v>105.33002632111761</v>
      </c>
      <c r="O19" s="35">
        <v>100.45801559714708</v>
      </c>
      <c r="P19" s="36" t="s">
        <v>50</v>
      </c>
      <c r="Q19" s="34">
        <v>18.818951509450091</v>
      </c>
      <c r="R19" s="37">
        <v>18.025233948454485</v>
      </c>
      <c r="S19" s="34">
        <v>0</v>
      </c>
      <c r="T19" s="38">
        <f>IF(O19&lt;0,"- ",IF(ISERROR(($E19-S19)/O19),"- ",(($E19-S19)/O19)))</f>
        <v>9.4880432819048099</v>
      </c>
      <c r="U19" s="34">
        <v>-3434</v>
      </c>
      <c r="V19" s="34">
        <v>145.80000000000001</v>
      </c>
      <c r="W19" s="34">
        <v>94150.0391007</v>
      </c>
      <c r="X19" s="38">
        <f>IF(I19&lt;0,"- ",IF(ISERROR((U19+V19+W19)/I19),"- ",(U19+V19+W19)/I19))</f>
        <v>6.0308398335811297</v>
      </c>
      <c r="Y19" s="39">
        <f>IF(ISERROR(W19/H19),"- ",(W19/H19))</f>
        <v>1.3075577095973168</v>
      </c>
      <c r="Z19" s="34">
        <v>595.28042113788217</v>
      </c>
      <c r="AA19" s="40">
        <f>IF(Z19&lt;0,"- ",IF(ISERROR(($E19/Z19)),"- ",(($E19/Z19))))</f>
        <v>1.6011781442064699</v>
      </c>
      <c r="AB19" s="34">
        <v>30</v>
      </c>
      <c r="AC19" s="41">
        <f>IF(ISERROR(AB19/$E19*100),"- ",(AB19/$E19*100))</f>
        <v>3.1474584273199393</v>
      </c>
      <c r="AD19" s="42">
        <v>28.481906867220918</v>
      </c>
      <c r="AE19" s="34">
        <v>987.8</v>
      </c>
      <c r="AF19" s="43">
        <v>-6.2267279668754019E-2</v>
      </c>
      <c r="AG19" s="44">
        <v>82.117354196301548</v>
      </c>
    </row>
    <row r="20" spans="1:33" s="45" customFormat="1" ht="10.5" x14ac:dyDescent="0.15">
      <c r="A20" s="46"/>
      <c r="B20" s="29">
        <v>26</v>
      </c>
      <c r="C20" s="47"/>
      <c r="D20" s="47" t="s">
        <v>980</v>
      </c>
      <c r="E20" s="48"/>
      <c r="F20" s="32"/>
      <c r="G20" s="33" t="s">
        <v>311</v>
      </c>
      <c r="H20" s="34">
        <v>83874.580748365304</v>
      </c>
      <c r="I20" s="34">
        <v>14897.13573101257</v>
      </c>
      <c r="J20" s="34">
        <v>9719.4885685440659</v>
      </c>
      <c r="K20" s="34">
        <v>8878.6070685440664</v>
      </c>
      <c r="L20" s="35">
        <f>IF(ISERROR(K20/$H20*100),"- ",(K20/$H20*100))</f>
        <v>10.58557549775545</v>
      </c>
      <c r="M20" s="35">
        <f>IF(ISERROR(I20/$H20*100),"- ",(I20/$H20*100))</f>
        <v>17.761204405546806</v>
      </c>
      <c r="N20" s="35">
        <v>98.395308448512509</v>
      </c>
      <c r="O20" s="35">
        <v>89.882638879773907</v>
      </c>
      <c r="P20" s="42">
        <f>IF(AND(O20&lt;0,O19&lt;0),"NA",IF(AND(O20&gt;0,O19&lt;0),"LP",IF(AND(O20&lt;0,O19&gt;0),"PL",((O20/O19-1)*100))))</f>
        <v>-10.527160679524217</v>
      </c>
      <c r="Q20" s="34">
        <v>15.435566559084268</v>
      </c>
      <c r="R20" s="37">
        <v>14.278914929334826</v>
      </c>
      <c r="S20" s="34">
        <v>0</v>
      </c>
      <c r="T20" s="38">
        <f>IF(O20&lt;0,"- ",IF(ISERROR(($E19-S20)/O20),"- ",(($E19-S20)/O20)))</f>
        <v>10.604383804028313</v>
      </c>
      <c r="U20" s="34">
        <v>-4017.8636843980735</v>
      </c>
      <c r="V20" s="34">
        <v>145.80000000000001</v>
      </c>
      <c r="W20" s="34">
        <v>94150.0391007</v>
      </c>
      <c r="X20" s="38">
        <f>IF(I20&lt;0,"- ",IF(ISERROR((U20+V20+W20)/I20),"- ",(U20+V20+W20)/I20))</f>
        <v>6.06008947266037</v>
      </c>
      <c r="Y20" s="39">
        <f>IF(ISERROR(W20/H20),"- ",(W20/H20))</f>
        <v>1.1225098028586564</v>
      </c>
      <c r="Z20" s="34">
        <v>663.6757295863946</v>
      </c>
      <c r="AA20" s="40">
        <f>IF(Z20&lt;0,"- ",IF(ISERROR(($E19/Z20)),"- ",(($E19/Z20))))</f>
        <v>1.43616823323343</v>
      </c>
      <c r="AB20" s="34">
        <v>30</v>
      </c>
      <c r="AC20" s="41">
        <f>IF(ISERROR(AB20/$E19*100),"- ",(AB20/$E19*100))</f>
        <v>3.1474584273199393</v>
      </c>
      <c r="AD20" s="42">
        <v>30.489258556161907</v>
      </c>
      <c r="AE20" s="34">
        <v>987.8</v>
      </c>
      <c r="AF20" s="43">
        <v>-6.4465658246103161E-2</v>
      </c>
      <c r="AG20" s="44">
        <v>53.860976902980312</v>
      </c>
    </row>
    <row r="21" spans="1:33" s="45" customFormat="1" ht="10.5" x14ac:dyDescent="0.15">
      <c r="A21" s="46"/>
      <c r="B21" s="29">
        <v>27</v>
      </c>
      <c r="C21" s="47"/>
      <c r="D21" s="49" t="s">
        <v>981</v>
      </c>
      <c r="E21" s="50"/>
      <c r="F21" s="51"/>
      <c r="G21" s="33" t="s">
        <v>407</v>
      </c>
      <c r="H21" s="34">
        <v>93667.989668085938</v>
      </c>
      <c r="I21" s="34">
        <v>16486.662849175162</v>
      </c>
      <c r="J21" s="34">
        <v>9659.8305555260267</v>
      </c>
      <c r="K21" s="34">
        <v>9659.8305555260267</v>
      </c>
      <c r="L21" s="35">
        <f>IF(ISERROR(K21/$H21*100),"- ",(K21/$H21*100))</f>
        <v>10.312840693769338</v>
      </c>
      <c r="M21" s="35">
        <f>IF(ISERROR(I21/$H21*100),"- ",(I21/$H21*100))</f>
        <v>17.60117080295619</v>
      </c>
      <c r="N21" s="35">
        <v>97.791360149079026</v>
      </c>
      <c r="O21" s="35">
        <v>97.791360149079026</v>
      </c>
      <c r="P21" s="42">
        <f>IF(AND(O21&lt;0,O20&lt;0),"NA",IF(AND(O21&gt;0,O20&lt;0),"LP",IF(AND(O21&lt;0,O20&gt;0),"PL",((O21/O20-1)*100))))</f>
        <v>8.7989420069027435</v>
      </c>
      <c r="Q21" s="34">
        <v>15.182930058218538</v>
      </c>
      <c r="R21" s="37">
        <v>14.018831447896076</v>
      </c>
      <c r="S21" s="34">
        <v>0</v>
      </c>
      <c r="T21" s="39">
        <f>IF(O21&lt;0,"- ",IF(ISERROR(($E19-S21)/O21),"- ",(($E19-S21)/O21)))</f>
        <v>9.7467710700307357</v>
      </c>
      <c r="U21" s="34">
        <v>-5157.0709860217803</v>
      </c>
      <c r="V21" s="34">
        <v>145.80000000000001</v>
      </c>
      <c r="W21" s="34">
        <v>94150.0391007</v>
      </c>
      <c r="X21" s="39">
        <f>IF(I21&lt;0,"- ",IF(ISERROR((U21+V21+W21)/I21),"- ",(U21+V21+W21)/I21))</f>
        <v>5.4067199002093913</v>
      </c>
      <c r="Y21" s="39">
        <f>IF(ISERROR(W21/H21),"- ",(W21/H21))</f>
        <v>1.0051463625334782</v>
      </c>
      <c r="Z21" s="34">
        <v>731.46708973547379</v>
      </c>
      <c r="AA21" s="40">
        <f>IF(Z21&lt;0,"- ",IF(ISERROR(($E19/Z21)),"- ",(($E19/Z21))))</f>
        <v>1.3030661438844708</v>
      </c>
      <c r="AB21" s="34">
        <v>30</v>
      </c>
      <c r="AC21" s="41">
        <f>IF(ISERROR(AB21/$E19*100),"- ",(AB21/$E19*100))</f>
        <v>3.1474584273199393</v>
      </c>
      <c r="AD21" s="42">
        <v>30.67755674352642</v>
      </c>
      <c r="AE21" s="34">
        <v>987.8</v>
      </c>
      <c r="AF21" s="43">
        <v>-7.4683979713291895E-2</v>
      </c>
      <c r="AG21" s="44">
        <v>57.042174579598381</v>
      </c>
    </row>
    <row r="22" spans="1:33" s="45" customFormat="1" ht="10.5" x14ac:dyDescent="0.15">
      <c r="A22" s="46"/>
      <c r="B22" s="29">
        <v>28</v>
      </c>
      <c r="D22" s="47" t="s">
        <v>1121</v>
      </c>
      <c r="E22" s="50"/>
      <c r="F22" s="52"/>
      <c r="G22" s="33" t="s">
        <v>458</v>
      </c>
      <c r="H22" s="34">
        <v>98310.597812271866</v>
      </c>
      <c r="I22" s="34">
        <v>17959.975168169502</v>
      </c>
      <c r="J22" s="34">
        <v>10382.890244626966</v>
      </c>
      <c r="K22" s="34">
        <v>10382.890244626966</v>
      </c>
      <c r="L22" s="35">
        <f>IF(ISERROR(K22/$H22*100),"- ",(K22/$H22*100))</f>
        <v>10.561313302614153</v>
      </c>
      <c r="M22" s="35">
        <f>IF(ISERROR(I22/$H22*100),"- ",(I22/$H22*100))</f>
        <v>18.268605387249107</v>
      </c>
      <c r="N22" s="35">
        <v>105.11125981602517</v>
      </c>
      <c r="O22" s="35">
        <v>105.11125981602517</v>
      </c>
      <c r="P22" s="42">
        <f>IF(AND(O22&lt;0,O21&lt;0),"NA",IF(AND(O22&gt;0,O21&lt;0),"LP",IF(AND(O22&lt;0,O21&gt;0),"PL",((O22/O21-1)*100))))</f>
        <v>7.4852212463220047</v>
      </c>
      <c r="Q22" s="34">
        <v>14.963449063995792</v>
      </c>
      <c r="R22" s="37">
        <v>13.677053017350707</v>
      </c>
      <c r="S22" s="34">
        <v>0</v>
      </c>
      <c r="T22" s="39">
        <f>IF(O22&lt;0,"- ",IF(ISERROR(($E19-S22)/O22),"- ",(($E19-S22)/O22)))</f>
        <v>9.0680104269350945</v>
      </c>
      <c r="U22" s="34">
        <v>-6249.0359785494529</v>
      </c>
      <c r="V22" s="34">
        <v>145.80000000000001</v>
      </c>
      <c r="W22" s="34">
        <v>94150.0391007</v>
      </c>
      <c r="X22" s="39">
        <f>IF(I22&lt;0,"- ",IF(ISERROR((U22+V22+W22)/I22),"- ",(U22+V22+W22)/I22))</f>
        <v>4.9023900254715311</v>
      </c>
      <c r="Y22" s="39">
        <f>IF(ISERROR(W22/H22),"- ",(W22/H22))</f>
        <v>0.95767944856243648</v>
      </c>
      <c r="Z22" s="34">
        <v>805.57834955149895</v>
      </c>
      <c r="AA22" s="40">
        <f>IF(Z22&lt;0,"- ",IF(ISERROR(($E19/Z22)),"- ",(($E19/Z22))))</f>
        <v>1.183187210195831</v>
      </c>
      <c r="AB22" s="34">
        <v>30.999999999999996</v>
      </c>
      <c r="AC22" s="41">
        <f>IF(ISERROR(AB22/$E19*100),"- ",(AB22/$E19*100))</f>
        <v>3.2523737082306035</v>
      </c>
      <c r="AD22" s="42">
        <v>29.492558698524675</v>
      </c>
      <c r="AE22" s="34">
        <v>987.8</v>
      </c>
      <c r="AF22" s="43">
        <v>-8.2158782737889291E-2</v>
      </c>
      <c r="AG22" s="44">
        <v>59.503420867134572</v>
      </c>
    </row>
    <row r="23" spans="1:33" s="45" customFormat="1" ht="10.5" x14ac:dyDescent="0.15">
      <c r="A23" s="46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6"/>
      <c r="B24" s="46"/>
      <c r="D24" s="84" t="s">
        <v>525</v>
      </c>
      <c r="E24" s="85"/>
      <c r="F24" s="86"/>
      <c r="G24" s="87"/>
      <c r="H24" s="88"/>
      <c r="I24" s="88"/>
      <c r="J24" s="88"/>
      <c r="K24" s="88"/>
      <c r="L24" s="88"/>
      <c r="M24" s="88"/>
      <c r="N24" s="89"/>
      <c r="O24" s="89"/>
      <c r="P24" s="90"/>
      <c r="Q24" s="89"/>
      <c r="R24" s="89"/>
      <c r="S24" s="75"/>
      <c r="T24" s="91"/>
      <c r="U24" s="91"/>
      <c r="V24" s="91"/>
      <c r="W24" s="91"/>
      <c r="X24" s="91"/>
      <c r="Y24" s="89"/>
      <c r="Z24" s="89"/>
      <c r="AA24" s="89"/>
      <c r="AB24" s="89"/>
      <c r="AC24" s="89"/>
      <c r="AD24" s="89"/>
      <c r="AE24" s="89"/>
      <c r="AF24" s="89"/>
      <c r="AG24" s="89"/>
    </row>
    <row r="25" spans="1:33" s="45" customFormat="1" ht="10.5" x14ac:dyDescent="0.15">
      <c r="A25" s="46"/>
      <c r="B25" s="46"/>
      <c r="D25" s="45" t="s">
        <v>36</v>
      </c>
      <c r="E25" s="92"/>
      <c r="F25" s="93"/>
      <c r="G25" s="94"/>
      <c r="H25" s="56"/>
      <c r="I25" s="56"/>
      <c r="J25" s="56"/>
      <c r="K25" s="56"/>
      <c r="L25" s="56"/>
      <c r="M25" s="56"/>
      <c r="N25" s="57"/>
      <c r="O25" s="57"/>
      <c r="P25" s="95"/>
      <c r="Q25" s="57"/>
      <c r="R25" s="57"/>
      <c r="S25" s="44"/>
      <c r="T25" s="61"/>
      <c r="U25" s="61"/>
      <c r="V25" s="61"/>
      <c r="W25" s="61"/>
      <c r="X25" s="61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97" customFormat="1" x14ac:dyDescent="0.2">
      <c r="A26" s="96"/>
      <c r="B26" s="96"/>
      <c r="E26" s="98"/>
      <c r="F26" s="99"/>
      <c r="G26" s="100"/>
      <c r="H26" s="101"/>
      <c r="I26" s="101"/>
      <c r="J26" s="101"/>
      <c r="K26" s="101"/>
      <c r="L26" s="101"/>
      <c r="M26" s="101"/>
      <c r="N26" s="102"/>
      <c r="O26" s="102"/>
      <c r="P26" s="103"/>
      <c r="Q26" s="102"/>
      <c r="R26" s="102"/>
      <c r="S26" s="104"/>
      <c r="T26" s="105"/>
      <c r="U26" s="105"/>
      <c r="V26" s="105"/>
      <c r="W26" s="105"/>
      <c r="X26" s="105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97" customFormat="1" x14ac:dyDescent="0.2">
      <c r="A27" s="96"/>
      <c r="B27" s="96"/>
      <c r="E27" s="98"/>
      <c r="F27" s="99"/>
      <c r="G27" s="100"/>
      <c r="H27" s="101"/>
      <c r="I27" s="101"/>
      <c r="J27" s="101"/>
      <c r="K27" s="101"/>
      <c r="L27" s="101"/>
      <c r="M27" s="101"/>
      <c r="N27" s="102"/>
      <c r="O27" s="102"/>
      <c r="P27" s="103"/>
      <c r="Q27" s="102"/>
      <c r="R27" s="102"/>
      <c r="S27" s="104"/>
      <c r="T27" s="105"/>
      <c r="U27" s="105"/>
      <c r="V27" s="105"/>
      <c r="W27" s="105"/>
      <c r="X27" s="105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97" customFormat="1" x14ac:dyDescent="0.2">
      <c r="A28" s="96"/>
      <c r="B28" s="96"/>
      <c r="E28" s="98"/>
      <c r="F28" s="99"/>
      <c r="G28" s="100"/>
      <c r="H28" s="101"/>
      <c r="I28" s="101"/>
      <c r="J28" s="101"/>
      <c r="K28" s="101"/>
      <c r="L28" s="101"/>
      <c r="M28" s="101"/>
      <c r="N28" s="102"/>
      <c r="O28" s="102"/>
      <c r="P28" s="103"/>
      <c r="Q28" s="102"/>
      <c r="R28" s="102"/>
      <c r="S28" s="104"/>
      <c r="T28" s="105"/>
      <c r="U28" s="105"/>
      <c r="V28" s="105"/>
      <c r="W28" s="105"/>
      <c r="X28" s="105"/>
      <c r="Y28" s="102"/>
      <c r="Z28" s="102"/>
      <c r="AA28" s="102"/>
      <c r="AB28" s="102"/>
      <c r="AC28" s="102"/>
      <c r="AD28" s="102"/>
      <c r="AE28" s="102"/>
      <c r="AF28" s="102"/>
      <c r="AG28" s="102"/>
    </row>
  </sheetData>
  <mergeCells count="12">
    <mergeCell ref="H4:J4"/>
    <mergeCell ref="K4:N4"/>
    <mergeCell ref="P4:T4"/>
    <mergeCell ref="H5:J5"/>
    <mergeCell ref="K5:N5"/>
    <mergeCell ref="P5:T5"/>
    <mergeCell ref="AB7:AD7"/>
    <mergeCell ref="AE7:AG7"/>
    <mergeCell ref="P6:T6"/>
    <mergeCell ref="H7:P7"/>
    <mergeCell ref="Q7:R7"/>
    <mergeCell ref="S7:AA7"/>
  </mergeCells>
  <conditionalFormatting sqref="G9:G12">
    <cfRule type="cellIs" dxfId="215" priority="1" stopIfTrue="1" operator="equal">
      <formula>#DIV/0!</formula>
    </cfRule>
  </conditionalFormatting>
  <conditionalFormatting sqref="G14:G17">
    <cfRule type="cellIs" dxfId="214" priority="3" stopIfTrue="1" operator="equal">
      <formula>#DIV/0!</formula>
    </cfRule>
  </conditionalFormatting>
  <conditionalFormatting sqref="G19:G22">
    <cfRule type="cellIs" dxfId="213" priority="5" stopIfTrue="1" operator="equal">
      <formula>#DIV/0!</formula>
    </cfRule>
  </conditionalFormatting>
  <conditionalFormatting sqref="AG9:AG12">
    <cfRule type="cellIs" dxfId="212" priority="2" stopIfTrue="1" operator="equal">
      <formula>#DIV/0!</formula>
    </cfRule>
  </conditionalFormatting>
  <conditionalFormatting sqref="AG14:AG17">
    <cfRule type="cellIs" dxfId="211" priority="4" stopIfTrue="1" operator="equal">
      <formula>#DIV/0!</formula>
    </cfRule>
  </conditionalFormatting>
  <conditionalFormatting sqref="AG19:AG22">
    <cfRule type="cellIs" dxfId="210" priority="6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B34B-B506-4B67-9D22-D9219BA41F99}">
  <sheetPr codeName="Sheet23">
    <pageSetUpPr autoPageBreaks="0"/>
  </sheetPr>
  <dimension ref="A1:AG5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C1" sqref="A1:C65536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6.42578125" style="9" hidden="1" customWidth="1"/>
    <col min="4" max="4" width="32.28515625" style="9" customWidth="1"/>
    <col min="5" max="5" width="5" style="9" bestFit="1" customWidth="1"/>
    <col min="6" max="6" width="19.1406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5" style="9" customWidth="1"/>
    <col min="19" max="19" width="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4.42578125" style="9" customWidth="1"/>
    <col min="30" max="30" width="6.5703125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361</v>
      </c>
      <c r="H6" s="12"/>
      <c r="I6" s="12"/>
      <c r="J6" s="12"/>
      <c r="K6" s="501"/>
      <c r="L6" s="501"/>
      <c r="M6" s="501"/>
      <c r="N6" s="501"/>
      <c r="P6" s="501"/>
      <c r="Q6" s="501"/>
      <c r="R6" s="501"/>
      <c r="S6" s="501"/>
      <c r="T6" s="501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summary'!$A$198:$B$204,2,FALSE)</f>
        <v>APHS IB Equity</v>
      </c>
      <c r="D9" s="30" t="s">
        <v>669</v>
      </c>
      <c r="E9" s="31">
        <v>7317.5</v>
      </c>
      <c r="F9" s="32">
        <v>11293.342216470777</v>
      </c>
      <c r="G9" s="33" t="s">
        <v>518</v>
      </c>
      <c r="H9" s="34">
        <v>217940</v>
      </c>
      <c r="I9" s="34">
        <v>30218</v>
      </c>
      <c r="J9" s="34">
        <v>14459</v>
      </c>
      <c r="K9" s="34">
        <v>14459</v>
      </c>
      <c r="L9" s="35">
        <f>IF(ISERROR(K9/$H9*100),"- ",(K9/$H9*100))</f>
        <v>6.6343947875562082</v>
      </c>
      <c r="M9" s="35">
        <f>IF(ISERROR(I9/$H9*100),"- ",(I9/$H9*100))</f>
        <v>13.865284023125632</v>
      </c>
      <c r="N9" s="35">
        <v>100.56336068994297</v>
      </c>
      <c r="O9" s="35">
        <v>100.56336068994297</v>
      </c>
      <c r="P9" s="36" t="s">
        <v>50</v>
      </c>
      <c r="Q9" s="34">
        <v>16.650913854525093</v>
      </c>
      <c r="R9" s="37">
        <v>19.090712241082464</v>
      </c>
      <c r="S9" s="34">
        <v>0</v>
      </c>
      <c r="T9" s="38">
        <f>IF(O9&lt;0,"- ",IF(ISERROR(($E9-S9)/O9),"- ",(($E9-S9)/O9)))</f>
        <v>72.765070198492282</v>
      </c>
      <c r="U9" s="34">
        <v>50718</v>
      </c>
      <c r="V9" s="34">
        <v>4406</v>
      </c>
      <c r="W9" s="34">
        <v>1052144.2275975</v>
      </c>
      <c r="X9" s="38">
        <f>IF(I9&lt;0,"- ",IF(ISERROR((U9+V9+W9)/I9),"- ",(U9+V9+W9)/I9))</f>
        <v>36.642670845108874</v>
      </c>
      <c r="Y9" s="39">
        <f>IF(ISERROR(W9/H9),"- ",(W9/H9))</f>
        <v>4.8276783867004678</v>
      </c>
      <c r="Z9" s="34">
        <v>571.17053832243698</v>
      </c>
      <c r="AA9" s="40">
        <f>IF(Z9&lt;0,"- ",IF(ISERROR(($E9/Z9)),"- ",(($E9/Z9))))</f>
        <v>12.811410093895859</v>
      </c>
      <c r="AB9" s="34">
        <v>19.001251912644317</v>
      </c>
      <c r="AC9" s="41">
        <f>IF(ISERROR(AB9/$E9*100),"- ",(AB9/$E9*100))</f>
        <v>0.25966862880279218</v>
      </c>
      <c r="AD9" s="42">
        <v>18.894806003181412</v>
      </c>
      <c r="AE9" s="34">
        <v>718.9</v>
      </c>
      <c r="AF9" s="43">
        <v>0.63503153371421706</v>
      </c>
      <c r="AG9" s="44">
        <v>4.9384950926935662</v>
      </c>
    </row>
    <row r="10" spans="1:33" s="45" customFormat="1" ht="10.5" x14ac:dyDescent="0.15">
      <c r="A10" s="110"/>
      <c r="B10" s="29">
        <v>26</v>
      </c>
      <c r="C10" s="47"/>
      <c r="D10" s="47" t="s">
        <v>982</v>
      </c>
      <c r="E10" s="48"/>
      <c r="F10" s="32"/>
      <c r="G10" s="33" t="s">
        <v>311</v>
      </c>
      <c r="H10" s="34">
        <v>251915.80408511299</v>
      </c>
      <c r="I10" s="34">
        <v>37497.516541980352</v>
      </c>
      <c r="J10" s="34">
        <v>18846.705649387863</v>
      </c>
      <c r="K10" s="34">
        <v>19038.705649387863</v>
      </c>
      <c r="L10" s="35">
        <f>IF(ISERROR(K10/$H10*100),"- ",(K10/$H10*100))</f>
        <v>7.557566988911657</v>
      </c>
      <c r="M10" s="35">
        <f>IF(ISERROR(I10/$H10*100),"- ",(I10/$H10*100))</f>
        <v>14.884940100586677</v>
      </c>
      <c r="N10" s="35">
        <v>131.08016170112577</v>
      </c>
      <c r="O10" s="35">
        <v>132.415535188398</v>
      </c>
      <c r="P10" s="42">
        <f>IF(AND(O10&lt;0,O9&lt;0),"NA",IF(AND(O10&gt;0,O9&lt;0),"LP",IF(AND(O10&lt;0,O9&gt;0),"PL",((O10/O9-1)*100))))</f>
        <v>31.673737114515976</v>
      </c>
      <c r="Q10" s="34">
        <v>17.529863811566344</v>
      </c>
      <c r="R10" s="37">
        <v>21.711273383997479</v>
      </c>
      <c r="S10" s="34">
        <v>0</v>
      </c>
      <c r="T10" s="38">
        <f>IF(O10&lt;0,"- ",IF(ISERROR(($E9-S10)/O10),"- ",(($E9-S10)/O10)))</f>
        <v>55.261642749008395</v>
      </c>
      <c r="U10" s="34">
        <v>57133.107690014775</v>
      </c>
      <c r="V10" s="34">
        <v>5027.6000000000004</v>
      </c>
      <c r="W10" s="34">
        <v>1052144.2275975</v>
      </c>
      <c r="X10" s="38">
        <f>IF(I10&lt;0,"- ",IF(ISERROR((U10+V10+W10)/I10),"- ",(U10+V10+W10)/I10))</f>
        <v>29.716766283441583</v>
      </c>
      <c r="Y10" s="39">
        <f>IF(ISERROR(W10/H10),"- ",(W10/H10))</f>
        <v>4.1765709436872784</v>
      </c>
      <c r="Z10" s="34">
        <v>648.61544885965293</v>
      </c>
      <c r="AA10" s="40">
        <f>IF(Z10&lt;0,"- ",IF(ISERROR(($E9/Z10)),"- ",(($E9/Z10))))</f>
        <v>11.281723265865899</v>
      </c>
      <c r="AB10" s="34">
        <v>32.770040425281451</v>
      </c>
      <c r="AC10" s="41">
        <f>IF(ISERROR(AB10/$E9*100),"- ",(AB10/$E9*100))</f>
        <v>0.44783109566493268</v>
      </c>
      <c r="AD10" s="42">
        <v>25.000000000000011</v>
      </c>
      <c r="AE10" s="34">
        <v>718.9</v>
      </c>
      <c r="AF10" s="43">
        <v>0.61827540117808111</v>
      </c>
      <c r="AG10" s="44">
        <v>6.2067490610064189</v>
      </c>
    </row>
    <row r="11" spans="1:33" s="45" customFormat="1" ht="10.5" x14ac:dyDescent="0.15">
      <c r="A11" s="110"/>
      <c r="B11" s="29">
        <v>27</v>
      </c>
      <c r="C11" s="47"/>
      <c r="D11" s="49" t="s">
        <v>913</v>
      </c>
      <c r="E11" s="50"/>
      <c r="F11" s="51"/>
      <c r="G11" s="33" t="s">
        <v>407</v>
      </c>
      <c r="H11" s="34">
        <v>290118.04243572766</v>
      </c>
      <c r="I11" s="34">
        <v>44586.294712074625</v>
      </c>
      <c r="J11" s="34">
        <v>22830.442436504825</v>
      </c>
      <c r="K11" s="34">
        <v>22830.442436504825</v>
      </c>
      <c r="L11" s="35">
        <f>IF(ISERROR(K11/$H11*100),"- ",(K11/$H11*100))</f>
        <v>7.8693631891448623</v>
      </c>
      <c r="M11" s="35">
        <f>IF(ISERROR(I11/$H11*100),"- ",(I11/$H11*100))</f>
        <v>15.368328814624554</v>
      </c>
      <c r="N11" s="35">
        <v>158.78733089793315</v>
      </c>
      <c r="O11" s="35">
        <v>158.78733089793315</v>
      </c>
      <c r="P11" s="42">
        <f>IF(AND(O11&lt;0,O10&lt;0),"NA",IF(AND(O11&gt;0,O10&lt;0),"LP",IF(AND(O11&lt;0,O10&gt;0),"PL",((O11/O10-1)*100))))</f>
        <v>19.915937863343537</v>
      </c>
      <c r="Q11" s="34">
        <v>19.283150063109769</v>
      </c>
      <c r="R11" s="37">
        <v>22.757766612413587</v>
      </c>
      <c r="S11" s="34">
        <v>0</v>
      </c>
      <c r="T11" s="39">
        <f>IF(O11&lt;0,"- ",IF(ISERROR(($E9-S11)/O11),"- ",(($E9-S11)/O11)))</f>
        <v>46.083651375836865</v>
      </c>
      <c r="U11" s="34">
        <v>60186.822040612053</v>
      </c>
      <c r="V11" s="34">
        <v>5680.2800000000007</v>
      </c>
      <c r="W11" s="34">
        <v>1052144.2275975</v>
      </c>
      <c r="X11" s="39">
        <f>IF(I11&lt;0,"- ",IF(ISERROR((U11+V11+W11)/I11),"- ",(U11+V11+W11)/I11))</f>
        <v>25.075224053891571</v>
      </c>
      <c r="Y11" s="39">
        <f>IF(ISERROR(W11/H11),"- ",(W11/H11))</f>
        <v>3.6266073587291299</v>
      </c>
      <c r="Z11" s="34">
        <v>746.84073629447437</v>
      </c>
      <c r="AA11" s="40">
        <f>IF(Z11&lt;0,"- ",IF(ISERROR(($E9/Z11)),"- ",(($E9/Z11))))</f>
        <v>9.7979390308923353</v>
      </c>
      <c r="AB11" s="34">
        <v>39.696832724483286</v>
      </c>
      <c r="AC11" s="41">
        <f>IF(ISERROR(AB11/$E9*100),"- ",(AB11/$E9*100))</f>
        <v>0.54249173521671723</v>
      </c>
      <c r="AD11" s="42">
        <v>25</v>
      </c>
      <c r="AE11" s="34">
        <v>718.9</v>
      </c>
      <c r="AF11" s="43">
        <v>0.56955570137488198</v>
      </c>
      <c r="AG11" s="44">
        <v>7.1696281643040232</v>
      </c>
    </row>
    <row r="12" spans="1:33" s="45" customFormat="1" ht="10.5" x14ac:dyDescent="0.15">
      <c r="A12" s="110"/>
      <c r="B12" s="29">
        <v>28</v>
      </c>
      <c r="D12" s="47" t="s">
        <v>1121</v>
      </c>
      <c r="E12" s="50"/>
      <c r="F12" s="52"/>
      <c r="G12" s="33" t="s">
        <v>458</v>
      </c>
      <c r="H12" s="34">
        <v>333463.75436506042</v>
      </c>
      <c r="I12" s="34">
        <v>52124.388538180297</v>
      </c>
      <c r="J12" s="34">
        <v>27382.670103625285</v>
      </c>
      <c r="K12" s="34">
        <v>27382.670103625285</v>
      </c>
      <c r="L12" s="35">
        <f>IF(ISERROR(K12/$H12*100),"- ",(K12/$H12*100))</f>
        <v>8.211588139695694</v>
      </c>
      <c r="M12" s="35">
        <f>IF(ISERROR(I12/$H12*100),"- ",(I12/$H12*100))</f>
        <v>15.631200649506564</v>
      </c>
      <c r="N12" s="35">
        <v>190.44839409949429</v>
      </c>
      <c r="O12" s="35">
        <v>190.44839409949429</v>
      </c>
      <c r="P12" s="42">
        <f>IF(AND(O12&lt;0,O11&lt;0),"NA",IF(AND(O12&gt;0,O11&lt;0),"LP",IF(AND(O12&lt;0,O11&gt;0),"PL",((O12/O11-1)*100))))</f>
        <v>19.939287991377942</v>
      </c>
      <c r="Q12" s="34">
        <v>20.627137011644521</v>
      </c>
      <c r="R12" s="37">
        <v>23.575414556089299</v>
      </c>
      <c r="S12" s="34">
        <v>0</v>
      </c>
      <c r="T12" s="39">
        <f>IF(O12&lt;0,"- ",IF(ISERROR(($E9-S12)/O12),"- ",(($E9-S12)/O12)))</f>
        <v>38.422482030366623</v>
      </c>
      <c r="U12" s="34">
        <v>57614.654920982663</v>
      </c>
      <c r="V12" s="34">
        <v>6365.594000000001</v>
      </c>
      <c r="W12" s="34">
        <v>1052144.2275975</v>
      </c>
      <c r="X12" s="39">
        <f>IF(I12&lt;0,"- ",IF(ISERROR((U12+V12+W12)/I12),"- ",(U12+V12+W12)/I12))</f>
        <v>21.412711166883788</v>
      </c>
      <c r="Y12" s="39">
        <f>IF(ISERROR(W12/H12),"- ",(W12/H12))</f>
        <v>3.1551981701905207</v>
      </c>
      <c r="Z12" s="34">
        <v>868.81182113046668</v>
      </c>
      <c r="AA12" s="40">
        <f>IF(Z12&lt;0,"- ",IF(ISERROR(($E9/Z12)),"- ",(($E9/Z12))))</f>
        <v>8.4224222346315827</v>
      </c>
      <c r="AB12" s="34">
        <v>47.612098524873602</v>
      </c>
      <c r="AC12" s="41">
        <f>IF(ISERROR(AB12/$E9*100),"- ",(AB12/$E9*100))</f>
        <v>0.65066072463100233</v>
      </c>
      <c r="AD12" s="42">
        <v>25.000000000000021</v>
      </c>
      <c r="AE12" s="34">
        <v>718.9</v>
      </c>
      <c r="AF12" s="43">
        <v>0.47158564080835896</v>
      </c>
      <c r="AG12" s="44">
        <v>8.2593438313399066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+A9+1</f>
        <v>2</v>
      </c>
      <c r="B14" s="29">
        <v>25</v>
      </c>
      <c r="C14" s="30" t="str">
        <f>VLOOKUP($A14,'All cos summary'!$A$198:$B$204,2,FALSE)</f>
        <v>MAXHEALT IB Equity</v>
      </c>
      <c r="D14" s="63" t="s">
        <v>672</v>
      </c>
      <c r="E14" s="64">
        <v>944.6</v>
      </c>
      <c r="F14" s="65">
        <v>9867.1994567616584</v>
      </c>
      <c r="G14" s="33" t="s">
        <v>518</v>
      </c>
      <c r="H14" s="66">
        <v>86210</v>
      </c>
      <c r="I14" s="66">
        <v>21930</v>
      </c>
      <c r="J14" s="66">
        <v>13350</v>
      </c>
      <c r="K14" s="66">
        <v>14690</v>
      </c>
      <c r="L14" s="67">
        <f>IF(ISERROR(K14/$H14*100),"- ",(K14/$H14*100))</f>
        <v>17.039786567683564</v>
      </c>
      <c r="M14" s="67">
        <f>IF(ISERROR(I14/$H14*100),"- ",(I14/$H14*100))</f>
        <v>25.437884236167495</v>
      </c>
      <c r="N14" s="67">
        <v>13.732589956179151</v>
      </c>
      <c r="O14" s="67">
        <v>15.110992243915486</v>
      </c>
      <c r="P14" s="68" t="s">
        <v>50</v>
      </c>
      <c r="Q14" s="66">
        <v>15.473626420034631</v>
      </c>
      <c r="R14" s="69">
        <v>14.817429897115192</v>
      </c>
      <c r="S14" s="66">
        <v>0</v>
      </c>
      <c r="T14" s="70">
        <f>IF(O14&lt;0,"- ",IF(ISERROR(($E14-S14)/O14),"- ",(($E14-S14)/O14)))</f>
        <v>62.51078584070796</v>
      </c>
      <c r="U14" s="66">
        <v>15720</v>
      </c>
      <c r="V14" s="66">
        <v>0</v>
      </c>
      <c r="W14" s="66">
        <v>919277.63738920004</v>
      </c>
      <c r="X14" s="70">
        <f>IF(I14&lt;0,"- ",IF(ISERROR((U14+V14+W14)/I14),"- ",(U14+V14+W14)/I14))</f>
        <v>42.63555118053808</v>
      </c>
      <c r="Y14" s="70">
        <f>IF(ISERROR(W14/H14),"- ",(W14/H14))</f>
        <v>10.663236717192902</v>
      </c>
      <c r="Z14" s="66">
        <v>108.34859176661797</v>
      </c>
      <c r="AA14" s="71">
        <f>IF(Z14&lt;0,"- ",IF(ISERROR(($E14/Z14)),"- ",(($E14/Z14))))</f>
        <v>8.7181566885028019</v>
      </c>
      <c r="AB14" s="66">
        <v>0</v>
      </c>
      <c r="AC14" s="72">
        <f>IF(ISERROR(AB14/$E14*100),"- ",(AB14/$E14*100))</f>
        <v>0</v>
      </c>
      <c r="AD14" s="73">
        <v>0</v>
      </c>
      <c r="AE14" s="66">
        <v>9721.4</v>
      </c>
      <c r="AF14" s="74">
        <v>0.15856364736735928</v>
      </c>
      <c r="AG14" s="75">
        <v>21.273809523809526</v>
      </c>
    </row>
    <row r="15" spans="1:33" s="45" customFormat="1" ht="10.5" x14ac:dyDescent="0.15">
      <c r="A15" s="110"/>
      <c r="B15" s="29">
        <v>26</v>
      </c>
      <c r="C15" s="47"/>
      <c r="D15" s="47" t="s">
        <v>983</v>
      </c>
      <c r="E15" s="48"/>
      <c r="F15" s="32"/>
      <c r="G15" s="33" t="s">
        <v>311</v>
      </c>
      <c r="H15" s="34">
        <v>101133.01543815216</v>
      </c>
      <c r="I15" s="34">
        <v>25528.657321158462</v>
      </c>
      <c r="J15" s="34">
        <v>16360.200004126771</v>
      </c>
      <c r="K15" s="34">
        <v>16142.077555147167</v>
      </c>
      <c r="L15" s="35">
        <f>IF(ISERROR(K15/$H15*100),"- ",(K15/$H15*100))</f>
        <v>15.961234306336733</v>
      </c>
      <c r="M15" s="35">
        <f>IF(ISERROR(I15/$H15*100),"- ",(I15/$H15*100))</f>
        <v>25.242654152610033</v>
      </c>
      <c r="N15" s="35">
        <v>16.829057547397259</v>
      </c>
      <c r="O15" s="35">
        <v>16.604684052859842</v>
      </c>
      <c r="P15" s="42">
        <f>IF(AND(O15&lt;0,O14&lt;0),"NA",IF(AND(O15&gt;0,O14&lt;0),"LP",IF(AND(O15&lt;0,O14&gt;0),"PL",((O15/O14-1)*100))))</f>
        <v>9.8848029621998901</v>
      </c>
      <c r="Q15" s="34">
        <v>14.911549322913398</v>
      </c>
      <c r="R15" s="37">
        <v>14.322669414523128</v>
      </c>
      <c r="S15" s="34">
        <v>0</v>
      </c>
      <c r="T15" s="38">
        <f>IF(O15&lt;0,"- ",IF(ISERROR(($E14-S15)/O15),"- ",(($E14-S15)/O15)))</f>
        <v>56.887562388596642</v>
      </c>
      <c r="U15" s="34">
        <v>18570.654978023143</v>
      </c>
      <c r="V15" s="34">
        <v>0</v>
      </c>
      <c r="W15" s="34">
        <v>919277.63738920004</v>
      </c>
      <c r="X15" s="38">
        <f>IF(I15&lt;0,"- ",IF(ISERROR((U15+V15+W15)/I15),"- ",(U15+V15+W15)/I15))</f>
        <v>36.737078670797274</v>
      </c>
      <c r="Y15" s="39">
        <f>IF(ISERROR(W15/H15),"- ",(W15/H15))</f>
        <v>9.089787676225118</v>
      </c>
      <c r="Z15" s="34">
        <v>123.51718090872926</v>
      </c>
      <c r="AA15" s="40">
        <f>IF(Z15&lt;0,"- ",IF(ISERROR(($E14/Z15)),"- ",(($E14/Z15))))</f>
        <v>7.6475190985616388</v>
      </c>
      <c r="AB15" s="34">
        <v>0</v>
      </c>
      <c r="AC15" s="41">
        <f>IF(ISERROR(AB15/$E14*100),"- ",(AB15/$E14*100))</f>
        <v>0</v>
      </c>
      <c r="AD15" s="42">
        <v>0</v>
      </c>
      <c r="AE15" s="34">
        <v>9721.4</v>
      </c>
      <c r="AF15" s="43">
        <v>0.1647751667359455</v>
      </c>
      <c r="AG15" s="44">
        <v>12.741657905877052</v>
      </c>
    </row>
    <row r="16" spans="1:33" s="45" customFormat="1" ht="10.5" x14ac:dyDescent="0.15">
      <c r="A16" s="110"/>
      <c r="B16" s="29">
        <v>27</v>
      </c>
      <c r="C16" s="47"/>
      <c r="D16" s="49" t="s">
        <v>801</v>
      </c>
      <c r="E16" s="50"/>
      <c r="F16" s="51"/>
      <c r="G16" s="33" t="s">
        <v>407</v>
      </c>
      <c r="H16" s="34">
        <v>124722.81347031733</v>
      </c>
      <c r="I16" s="34">
        <v>33126.019302124056</v>
      </c>
      <c r="J16" s="34">
        <v>19865.648696496755</v>
      </c>
      <c r="K16" s="34">
        <v>20710.448696496758</v>
      </c>
      <c r="L16" s="35">
        <f>IF(ISERROR(K16/$H16*100),"- ",(K16/$H16*100))</f>
        <v>16.605180816760214</v>
      </c>
      <c r="M16" s="35">
        <f>IF(ISERROR(I16/$H16*100),"- ",(I16/$H16*100))</f>
        <v>26.559711395548085</v>
      </c>
      <c r="N16" s="35">
        <v>20.434966873595116</v>
      </c>
      <c r="O16" s="35">
        <v>21.303977509923218</v>
      </c>
      <c r="P16" s="42">
        <f>IF(AND(O16&lt;0,O15&lt;0),"NA",IF(AND(O16&gt;0,O15&lt;0),"LP",IF(AND(O16&lt;0,O15&gt;0),"PL",((O16/O15-1)*100))))</f>
        <v>28.301010980416773</v>
      </c>
      <c r="Q16" s="34">
        <v>17.23498285542356</v>
      </c>
      <c r="R16" s="37">
        <v>16.057935738601191</v>
      </c>
      <c r="S16" s="34">
        <v>0</v>
      </c>
      <c r="T16" s="39">
        <f>IF(O16&lt;0,"- ",IF(ISERROR(($E14-S16)/O16),"- ",(($E14-S16)/O16)))</f>
        <v>44.339138058140229</v>
      </c>
      <c r="U16" s="34">
        <v>20299.120607117737</v>
      </c>
      <c r="V16" s="34">
        <v>0</v>
      </c>
      <c r="W16" s="34">
        <v>919277.63738920004</v>
      </c>
      <c r="X16" s="39">
        <f>IF(I16&lt;0,"- ",IF(ISERROR((U16+V16+W16)/I16),"- ",(U16+V16+W16)/I16))</f>
        <v>28.363708582880399</v>
      </c>
      <c r="Y16" s="39">
        <f>IF(ISERROR(W16/H16),"- ",(W16/H16))</f>
        <v>7.3705652703863844</v>
      </c>
      <c r="Z16" s="34">
        <v>141.82175003133207</v>
      </c>
      <c r="AA16" s="40">
        <f>IF(Z16&lt;0,"- ",IF(ISERROR(($E14/Z16)),"- ",(($E14/Z16))))</f>
        <v>6.6604734449498304</v>
      </c>
      <c r="AB16" s="34">
        <v>0</v>
      </c>
      <c r="AC16" s="41">
        <f>IF(ISERROR(AB16/$E14*100),"- ",(AB16/$E14*100))</f>
        <v>0</v>
      </c>
      <c r="AD16" s="42">
        <v>0</v>
      </c>
      <c r="AE16" s="34">
        <v>9721.4</v>
      </c>
      <c r="AF16" s="43">
        <v>0.15739010730093422</v>
      </c>
      <c r="AG16" s="44">
        <v>15.842133734841243</v>
      </c>
    </row>
    <row r="17" spans="1:33" s="45" customFormat="1" ht="10.5" x14ac:dyDescent="0.15">
      <c r="A17" s="110"/>
      <c r="B17" s="29">
        <v>28</v>
      </c>
      <c r="D17" s="47" t="s">
        <v>1123</v>
      </c>
      <c r="E17" s="50"/>
      <c r="F17" s="52"/>
      <c r="G17" s="33" t="s">
        <v>458</v>
      </c>
      <c r="H17" s="34">
        <v>144365.42794363378</v>
      </c>
      <c r="I17" s="34">
        <v>38384.891815836192</v>
      </c>
      <c r="J17" s="34">
        <v>23703.352861762232</v>
      </c>
      <c r="K17" s="34">
        <v>24632.632861762231</v>
      </c>
      <c r="L17" s="35">
        <f>IF(ISERROR(K17/$H17*100),"- ",(K17/$H17*100))</f>
        <v>17.062695142897944</v>
      </c>
      <c r="M17" s="35">
        <f>IF(ISERROR(I17/$H17*100),"- ",(I17/$H17*100))</f>
        <v>26.588700883997817</v>
      </c>
      <c r="N17" s="35">
        <v>24.382653590801976</v>
      </c>
      <c r="O17" s="35">
        <v>25.338565290762887</v>
      </c>
      <c r="P17" s="42">
        <f>IF(AND(O17&lt;0,O16&lt;0),"NA",IF(AND(O17&gt;0,O16&lt;0),"LP",IF(AND(O17&lt;0,O16&gt;0),"PL",((O17/O16-1)*100))))</f>
        <v>18.938190199273297</v>
      </c>
      <c r="Q17" s="34">
        <v>18.257589319600545</v>
      </c>
      <c r="R17" s="37">
        <v>16.588677049651153</v>
      </c>
      <c r="S17" s="34">
        <v>0</v>
      </c>
      <c r="T17" s="39">
        <f>IF(O17&lt;0,"- ",IF(ISERROR(($E14-S17)/O17),"- ",(($E14-S17)/O17)))</f>
        <v>37.279143043838857</v>
      </c>
      <c r="U17" s="34">
        <v>9646.0683615459639</v>
      </c>
      <c r="V17" s="34">
        <v>0</v>
      </c>
      <c r="W17" s="34">
        <v>919277.63738920004</v>
      </c>
      <c r="X17" s="39">
        <f>IF(I17&lt;0,"- ",IF(ISERROR((U17+V17+W17)/I17),"- ",(U17+V17+W17)/I17))</f>
        <v>24.200242903055578</v>
      </c>
      <c r="Y17" s="39">
        <f>IF(ISERROR(W17/H17),"- ",(W17/H17))</f>
        <v>6.3677131740164548</v>
      </c>
      <c r="Z17" s="34">
        <v>163.67054709305773</v>
      </c>
      <c r="AA17" s="40">
        <f>IF(Z17&lt;0,"- ",IF(ISERROR(($E14/Z17)),"- ",(($E14/Z17))))</f>
        <v>5.7713499268926576</v>
      </c>
      <c r="AB17" s="34">
        <v>0</v>
      </c>
      <c r="AC17" s="41">
        <f>IF(ISERROR(AB17/$E14*100),"- ",(AB17/$E14*100))</f>
        <v>0</v>
      </c>
      <c r="AD17" s="42">
        <v>0</v>
      </c>
      <c r="AE17" s="34">
        <v>9721.4</v>
      </c>
      <c r="AF17" s="43">
        <v>6.4960783423577584E-2</v>
      </c>
      <c r="AG17" s="44">
        <v>21.717024339215207</v>
      </c>
    </row>
    <row r="18" spans="1:33" s="45" customFormat="1" ht="10.5" x14ac:dyDescent="0.15">
      <c r="A18" s="11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f>+A14+1</f>
        <v>3</v>
      </c>
      <c r="B19" s="29">
        <v>25</v>
      </c>
      <c r="C19" s="30" t="str">
        <f>VLOOKUP($A19,'All cos summary'!$A$198:$B$204,2,FALSE)</f>
        <v>ASTERDM IB Equity</v>
      </c>
      <c r="D19" s="63" t="s">
        <v>670</v>
      </c>
      <c r="E19" s="64">
        <v>658.1</v>
      </c>
      <c r="F19" s="65">
        <v>3651.5422566586167</v>
      </c>
      <c r="G19" s="33" t="s">
        <v>518</v>
      </c>
      <c r="H19" s="78">
        <v>41384.6</v>
      </c>
      <c r="I19" s="78">
        <v>7645.2999999999956</v>
      </c>
      <c r="J19" s="78">
        <v>3066.4999999999959</v>
      </c>
      <c r="K19" s="78">
        <v>3567.8999999999933</v>
      </c>
      <c r="L19" s="79">
        <f>IF(ISERROR(K19/$H19*100),"- ",(K19/$H19*100))</f>
        <v>8.6213229075549673</v>
      </c>
      <c r="M19" s="79">
        <f>IF(ISERROR(I19/$H19*100),"- ",(I19/$H19*100))</f>
        <v>18.473780101776978</v>
      </c>
      <c r="N19" s="79">
        <v>6.1388933376040917</v>
      </c>
      <c r="O19" s="79">
        <v>7.1426569506726318</v>
      </c>
      <c r="P19" s="80" t="s">
        <v>50</v>
      </c>
      <c r="Q19" s="78">
        <v>10.65513718938498</v>
      </c>
      <c r="R19" s="81">
        <v>8.9333062922985462</v>
      </c>
      <c r="S19" s="78">
        <v>0</v>
      </c>
      <c r="T19" s="82">
        <f>IF(O19&lt;0,"- ",IF(ISERROR(($E19-S19)/O19),"- ",(($E19-S19)/O19)))</f>
        <v>92.136582303315862</v>
      </c>
      <c r="U19" s="78">
        <v>-7378.2</v>
      </c>
      <c r="V19" s="78">
        <v>2233.8000000000002</v>
      </c>
      <c r="W19" s="78">
        <v>340195.93434160005</v>
      </c>
      <c r="X19" s="82">
        <f>IF(I19&lt;0,"- ",IF(ISERROR((U19+V19+W19)/I19),"- ",(U19+V19+W19)/I19))</f>
        <v>43.824511051443402</v>
      </c>
      <c r="Y19" s="70">
        <f>IF(ISERROR(W19/H19),"- ",(W19/H19))</f>
        <v>8.2203509117304527</v>
      </c>
      <c r="Z19" s="78">
        <v>68.627282190903259</v>
      </c>
      <c r="AA19" s="71">
        <f>IF(Z19&lt;0,"- ",IF(ISERROR(($E19/Z19)),"- ",(($E19/Z19))))</f>
        <v>9.5894807282231707</v>
      </c>
      <c r="AB19" s="78">
        <v>123.62508007687381</v>
      </c>
      <c r="AC19" s="72">
        <f>IF(ISERROR(AB19/$E19*100),"- ",(AB19/$E19*100))</f>
        <v>18.785151204509013</v>
      </c>
      <c r="AD19" s="80">
        <v>2013.8007500407659</v>
      </c>
      <c r="AE19" s="78">
        <v>4995.2</v>
      </c>
      <c r="AF19" s="74">
        <v>-0.16997405996157375</v>
      </c>
      <c r="AG19" s="75">
        <v>4.1651724416444527</v>
      </c>
    </row>
    <row r="20" spans="1:33" s="45" customFormat="1" ht="10.5" x14ac:dyDescent="0.15">
      <c r="A20" s="110"/>
      <c r="B20" s="29">
        <v>26</v>
      </c>
      <c r="C20" s="47"/>
      <c r="D20" s="47" t="s">
        <v>926</v>
      </c>
      <c r="E20" s="48"/>
      <c r="F20" s="32"/>
      <c r="G20" s="33" t="s">
        <v>311</v>
      </c>
      <c r="H20" s="34">
        <v>45891.738645983402</v>
      </c>
      <c r="I20" s="34">
        <v>8754.440971679287</v>
      </c>
      <c r="J20" s="34">
        <v>3819.8944963258778</v>
      </c>
      <c r="K20" s="34">
        <v>3861.2944963258806</v>
      </c>
      <c r="L20" s="35">
        <f>IF(ISERROR(K20/$H20*100),"- ",(K20/$H20*100))</f>
        <v>8.4139206973886012</v>
      </c>
      <c r="M20" s="35">
        <f>IF(ISERROR(I20/$H20*100),"- ",(I20/$H20*100))</f>
        <v>19.076289611105214</v>
      </c>
      <c r="N20" s="35">
        <v>7.6471302376799288</v>
      </c>
      <c r="O20" s="35">
        <v>7.7300098020617396</v>
      </c>
      <c r="P20" s="42">
        <f>IF(AND(O20&lt;0,O19&lt;0),"NA",IF(AND(O20&gt;0,O19&lt;0),"LP",IF(AND(O20&lt;0,O19&gt;0),"PL",((O20/O19-1)*100))))</f>
        <v>8.2231703894696473</v>
      </c>
      <c r="Q20" s="34">
        <v>12.281348794182149</v>
      </c>
      <c r="R20" s="37">
        <v>10.663216891279212</v>
      </c>
      <c r="S20" s="34">
        <v>0</v>
      </c>
      <c r="T20" s="38">
        <f>IF(O20&lt;0,"- ",IF(ISERROR(($E19-S20)/O20),"- ",(($E19-S20)/O20)))</f>
        <v>85.135726454638174</v>
      </c>
      <c r="U20" s="34">
        <v>-5298.5208753765701</v>
      </c>
      <c r="V20" s="34">
        <v>2233.8000000000002</v>
      </c>
      <c r="W20" s="34">
        <v>340195.93434160005</v>
      </c>
      <c r="X20" s="38">
        <f>IF(I20&lt;0,"- ",IF(ISERROR((U20+V20+W20)/I20),"- ",(U20+V20+W20)/I20))</f>
        <v>38.509736322038918</v>
      </c>
      <c r="Y20" s="39">
        <f>IF(ISERROR(W20/H20),"- ",(W20/H20))</f>
        <v>7.4130103669841052</v>
      </c>
      <c r="Z20" s="34">
        <v>76.357291992965003</v>
      </c>
      <c r="AA20" s="40">
        <f>IF(Z20&lt;0,"- ",IF(ISERROR(($E19/Z20)),"- ",(($E19/Z20))))</f>
        <v>8.6186922404297999</v>
      </c>
      <c r="AB20" s="34">
        <v>0</v>
      </c>
      <c r="AC20" s="41">
        <f>IF(ISERROR(AB20/$E19*100),"- ",(AB20/$E19*100))</f>
        <v>0</v>
      </c>
      <c r="AD20" s="42">
        <v>0</v>
      </c>
      <c r="AE20" s="34">
        <v>4995.2</v>
      </c>
      <c r="AF20" s="43">
        <v>-0.1378202778409115</v>
      </c>
      <c r="AG20" s="44">
        <v>4.9592697448713512</v>
      </c>
    </row>
    <row r="21" spans="1:33" s="45" customFormat="1" ht="10.5" x14ac:dyDescent="0.15">
      <c r="A21" s="110"/>
      <c r="B21" s="29">
        <v>27</v>
      </c>
      <c r="C21" s="47"/>
      <c r="D21" s="49" t="s">
        <v>984</v>
      </c>
      <c r="E21" s="50"/>
      <c r="F21" s="51"/>
      <c r="G21" s="33" t="s">
        <v>407</v>
      </c>
      <c r="H21" s="34">
        <v>56906.390861009495</v>
      </c>
      <c r="I21" s="34">
        <v>11330.543652009219</v>
      </c>
      <c r="J21" s="34">
        <v>5465.2896989569153</v>
      </c>
      <c r="K21" s="34">
        <v>5465.2896989569081</v>
      </c>
      <c r="L21" s="35">
        <f>IF(ISERROR(K21/$H21*100),"- ",(K21/$H21*100))</f>
        <v>9.6039998605878125</v>
      </c>
      <c r="M21" s="35">
        <f>IF(ISERROR(I21/$H21*100),"- ",(I21/$H21*100))</f>
        <v>19.910845654723392</v>
      </c>
      <c r="N21" s="35">
        <v>10.941082837437772</v>
      </c>
      <c r="O21" s="35">
        <v>10.941082837437756</v>
      </c>
      <c r="P21" s="42">
        <f>IF(AND(O21&lt;0,O20&lt;0),"NA",IF(AND(O21&gt;0,O20&lt;0),"LP",IF(AND(O21&lt;0,O20&gt;0),"PL",((O21/O20-1)*100))))</f>
        <v>41.540348817145897</v>
      </c>
      <c r="Q21" s="34">
        <v>14.238353378322408</v>
      </c>
      <c r="R21" s="37">
        <v>14.058753446793757</v>
      </c>
      <c r="S21" s="34">
        <v>0</v>
      </c>
      <c r="T21" s="39">
        <f>IF(O21&lt;0,"- ",IF(ISERROR(($E19-S21)/O21),"- ",(($E19-S21)/O21)))</f>
        <v>60.149439482181776</v>
      </c>
      <c r="U21" s="34">
        <v>-539.96779124005934</v>
      </c>
      <c r="V21" s="34">
        <v>2233.8000000000002</v>
      </c>
      <c r="W21" s="34">
        <v>340195.93434160005</v>
      </c>
      <c r="X21" s="39">
        <f>IF(I21&lt;0,"- ",IF(ISERROR((U21+V21+W21)/I21),"- ",(U21+V21+W21)/I21))</f>
        <v>30.17417142995901</v>
      </c>
      <c r="Y21" s="39">
        <f>IF(ISERROR(W21/H21),"- ",(W21/H21))</f>
        <v>5.9781674640464999</v>
      </c>
      <c r="Z21" s="34">
        <v>79.290687450518064</v>
      </c>
      <c r="AA21" s="40">
        <f>IF(Z21&lt;0,"- ",IF(ISERROR(($E19/Z21)),"- ",(($E19/Z21))))</f>
        <v>8.2998397562222195</v>
      </c>
      <c r="AB21" s="34">
        <v>0</v>
      </c>
      <c r="AC21" s="41">
        <f>IF(ISERROR(AB21/$E19*100),"- ",(AB21/$E19*100))</f>
        <v>0</v>
      </c>
      <c r="AD21" s="42">
        <v>0</v>
      </c>
      <c r="AE21" s="34">
        <v>4995.2</v>
      </c>
      <c r="AF21" s="43">
        <v>-1.3135205321171364E-2</v>
      </c>
      <c r="AG21" s="44">
        <v>6.8823960111652607</v>
      </c>
    </row>
    <row r="22" spans="1:33" s="45" customFormat="1" ht="10.5" x14ac:dyDescent="0.15">
      <c r="A22" s="110"/>
      <c r="B22" s="29">
        <v>28</v>
      </c>
      <c r="D22" s="47" t="s">
        <v>1123</v>
      </c>
      <c r="E22" s="50"/>
      <c r="F22" s="52"/>
      <c r="G22" s="33" t="s">
        <v>458</v>
      </c>
      <c r="H22" s="34">
        <v>73009.734430079741</v>
      </c>
      <c r="I22" s="34">
        <v>14845.609672979765</v>
      </c>
      <c r="J22" s="34">
        <v>7257.5483605997233</v>
      </c>
      <c r="K22" s="34">
        <v>7257.5483605997233</v>
      </c>
      <c r="L22" s="35">
        <f>IF(ISERROR(K22/$H22*100),"- ",(K22/$H22*100))</f>
        <v>9.9405215171001089</v>
      </c>
      <c r="M22" s="35">
        <f>IF(ISERROR(I22/$H22*100),"- ",(I22/$H22*100))</f>
        <v>20.333740135977578</v>
      </c>
      <c r="N22" s="35">
        <v>14.529044604019308</v>
      </c>
      <c r="O22" s="35">
        <v>14.529044604019308</v>
      </c>
      <c r="P22" s="42">
        <f>IF(AND(O22&lt;0,O21&lt;0),"NA",IF(AND(O22&gt;0,O21&lt;0),"LP",IF(AND(O22&lt;0,O21&gt;0),"PL",((O22/O21-1)*100))))</f>
        <v>32.793479584163364</v>
      </c>
      <c r="Q22" s="34">
        <v>16.542294390869635</v>
      </c>
      <c r="R22" s="37">
        <v>16.785869557199025</v>
      </c>
      <c r="S22" s="34">
        <v>0</v>
      </c>
      <c r="T22" s="39">
        <f>IF(O22&lt;0,"- ",IF(ISERROR(($E19-S22)/O22),"- ",(($E19-S22)/O22)))</f>
        <v>45.295476608141428</v>
      </c>
      <c r="U22" s="34">
        <v>-2398.2471318151247</v>
      </c>
      <c r="V22" s="34">
        <v>2233.8000000000002</v>
      </c>
      <c r="W22" s="34">
        <v>340195.93434160005</v>
      </c>
      <c r="X22" s="39">
        <f>IF(I22&lt;0,"- ",IF(ISERROR((U22+V22+W22)/I22),"- ",(U22+V22+W22)/I22))</f>
        <v>22.904514849846166</v>
      </c>
      <c r="Y22" s="39">
        <f>IF(ISERROR(W22/H22),"- ",(W22/H22))</f>
        <v>4.6595969290560877</v>
      </c>
      <c r="Z22" s="34">
        <v>93.819732054537369</v>
      </c>
      <c r="AA22" s="40">
        <f>IF(Z22&lt;0,"- ",IF(ISERROR(($E19/Z22)),"- ",(($E19/Z22))))</f>
        <v>7.0145158762279003</v>
      </c>
      <c r="AB22" s="34">
        <v>0</v>
      </c>
      <c r="AC22" s="41">
        <f>IF(ISERROR(AB22/$E19*100),"- ",(AB22/$E19*100))</f>
        <v>0</v>
      </c>
      <c r="AD22" s="42">
        <v>0</v>
      </c>
      <c r="AE22" s="34">
        <v>4995.2</v>
      </c>
      <c r="AF22" s="43">
        <v>-5.2743668388089499E-2</v>
      </c>
      <c r="AG22" s="44">
        <v>7.8163246242825561</v>
      </c>
    </row>
    <row r="23" spans="1:33" s="45" customFormat="1" ht="10.5" x14ac:dyDescent="0.15">
      <c r="A23" s="11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f>+A19+1</f>
        <v>4</v>
      </c>
      <c r="B24" s="29">
        <v>25</v>
      </c>
      <c r="C24" s="30" t="str">
        <f>VLOOKUP($A24,'All cos summary'!$A$198:$B$204,2,FALSE)</f>
        <v>KIMS IB Equity</v>
      </c>
      <c r="D24" s="63" t="s">
        <v>671</v>
      </c>
      <c r="E24" s="64">
        <v>626.15</v>
      </c>
      <c r="F24" s="65">
        <v>2689.2823930687487</v>
      </c>
      <c r="G24" s="33" t="s">
        <v>518</v>
      </c>
      <c r="H24" s="78">
        <v>30350.574731852259</v>
      </c>
      <c r="I24" s="78">
        <v>7828.574731852259</v>
      </c>
      <c r="J24" s="78">
        <v>3628.574731852259</v>
      </c>
      <c r="K24" s="78">
        <v>3736.574731852259</v>
      </c>
      <c r="L24" s="79">
        <f>IF(ISERROR(K24/$H24*100),"- ",(K24/$H24*100))</f>
        <v>12.311380475872195</v>
      </c>
      <c r="M24" s="79">
        <f>IF(ISERROR(I24/$H24*100),"- ",(I24/$H24*100))</f>
        <v>25.793826973682783</v>
      </c>
      <c r="N24" s="79">
        <v>9.068262937602487</v>
      </c>
      <c r="O24" s="79">
        <v>9.3381684706659147</v>
      </c>
      <c r="P24" s="80" t="s">
        <v>50</v>
      </c>
      <c r="Q24" s="78">
        <v>14.760418861425496</v>
      </c>
      <c r="R24" s="81">
        <v>18.842293594793443</v>
      </c>
      <c r="S24" s="78">
        <v>0</v>
      </c>
      <c r="T24" s="82">
        <f>IF(O24&lt;0,"- ",IF(ISERROR(($E24-S24)/O24),"- ",(($E24-S24)/O24)))</f>
        <v>67.052763287247544</v>
      </c>
      <c r="U24" s="78">
        <v>24550.3</v>
      </c>
      <c r="V24" s="78">
        <v>2810</v>
      </c>
      <c r="W24" s="78">
        <v>250546.99415024999</v>
      </c>
      <c r="X24" s="82">
        <f>IF(I24&lt;0,"- ",IF(ISERROR((U24+V24+W24)/I24),"- ",(U24+V24+W24)/I24))</f>
        <v>35.499091938092349</v>
      </c>
      <c r="Y24" s="70">
        <f>IF(ISERROR(W24/H24),"- ",(W24/H24))</f>
        <v>8.2550988363098909</v>
      </c>
      <c r="Z24" s="78">
        <v>53.426300794721847</v>
      </c>
      <c r="AA24" s="71">
        <f>IF(Z24&lt;0,"- ",IF(ISERROR(($E24/Z24)),"- ",(($E24/Z24))))</f>
        <v>11.719883104125737</v>
      </c>
      <c r="AB24" s="78">
        <v>0</v>
      </c>
      <c r="AC24" s="72">
        <f>IF(ISERROR(AB24/$E24*100),"- ",(AB24/$E24*100))</f>
        <v>0</v>
      </c>
      <c r="AD24" s="80">
        <v>0</v>
      </c>
      <c r="AE24" s="78">
        <v>800</v>
      </c>
      <c r="AF24" s="74">
        <v>1.088213111633122</v>
      </c>
      <c r="AG24" s="75">
        <v>6.7071702456835647</v>
      </c>
    </row>
    <row r="25" spans="1:33" s="45" customFormat="1" ht="10.5" x14ac:dyDescent="0.15">
      <c r="A25" s="110"/>
      <c r="B25" s="29">
        <v>26</v>
      </c>
      <c r="C25" s="47"/>
      <c r="D25" s="47" t="s">
        <v>985</v>
      </c>
      <c r="E25" s="48"/>
      <c r="F25" s="32"/>
      <c r="G25" s="33" t="s">
        <v>311</v>
      </c>
      <c r="H25" s="34">
        <v>38334.567661853725</v>
      </c>
      <c r="I25" s="34">
        <v>8087.3281396294988</v>
      </c>
      <c r="J25" s="34">
        <v>2597.6898747848286</v>
      </c>
      <c r="K25" s="34">
        <v>2597.6898747848286</v>
      </c>
      <c r="L25" s="35">
        <f>IF(ISERROR(K25/$H25*100),"- ",(K25/$H25*100))</f>
        <v>6.7763640839746815</v>
      </c>
      <c r="M25" s="35">
        <f>IF(ISERROR(I25/$H25*100),"- ",(I25/$H25*100))</f>
        <v>21.096698444514097</v>
      </c>
      <c r="N25" s="35">
        <v>6.4942246869620712</v>
      </c>
      <c r="O25" s="35">
        <v>6.4942246869620712</v>
      </c>
      <c r="P25" s="42">
        <f>IF(AND(O25&lt;0,O24&lt;0),"NA",IF(AND(O25&gt;0,O24&lt;0),"LP",IF(AND(O25&lt;0,O24&gt;0),"PL",((O25/O24-1)*100))))</f>
        <v>-30.455049002784151</v>
      </c>
      <c r="Q25" s="34">
        <v>9.9971770618990714</v>
      </c>
      <c r="R25" s="37">
        <v>11.455252624237126</v>
      </c>
      <c r="S25" s="34">
        <v>0</v>
      </c>
      <c r="T25" s="38">
        <f>IF(O25&lt;0,"- ",IF(ISERROR(($E24-S25)/O25),"- ",(($E24-S25)/O25)))</f>
        <v>96.416436169366079</v>
      </c>
      <c r="U25" s="34">
        <v>25053.374668618588</v>
      </c>
      <c r="V25" s="34">
        <v>2931.2</v>
      </c>
      <c r="W25" s="34">
        <v>250546.99415024999</v>
      </c>
      <c r="X25" s="38">
        <f>IF(I25&lt;0,"- ",IF(ISERROR((U25+V25+W25)/I25),"- ",(U25+V25+W25)/I25))</f>
        <v>34.440493078796834</v>
      </c>
      <c r="Y25" s="39">
        <f>IF(ISERROR(W25/H25),"- ",(W25/H25))</f>
        <v>6.5357980911720661</v>
      </c>
      <c r="Z25" s="34">
        <v>59.939224686962078</v>
      </c>
      <c r="AA25" s="40">
        <f>IF(Z25&lt;0,"- ",IF(ISERROR(($E24/Z25)),"- ",(($E24/Z25))))</f>
        <v>10.446414735427826</v>
      </c>
      <c r="AB25" s="34">
        <v>0</v>
      </c>
      <c r="AC25" s="41">
        <f>IF(ISERROR(AB25/$E24*100),"- ",(AB25/$E24*100))</f>
        <v>0</v>
      </c>
      <c r="AD25" s="42">
        <v>0</v>
      </c>
      <c r="AE25" s="34">
        <v>800</v>
      </c>
      <c r="AF25" s="43">
        <v>0.98066067781006616</v>
      </c>
      <c r="AG25" s="44">
        <v>2.7721529667720595</v>
      </c>
    </row>
    <row r="26" spans="1:33" s="45" customFormat="1" ht="10.5" x14ac:dyDescent="0.15">
      <c r="A26" s="110"/>
      <c r="B26" s="29">
        <v>27</v>
      </c>
      <c r="C26" s="47"/>
      <c r="D26" s="49" t="s">
        <v>807</v>
      </c>
      <c r="E26" s="50"/>
      <c r="F26" s="51"/>
      <c r="G26" s="33" t="s">
        <v>407</v>
      </c>
      <c r="H26" s="34">
        <v>49499.498918346879</v>
      </c>
      <c r="I26" s="34">
        <v>11907.640687884879</v>
      </c>
      <c r="J26" s="34">
        <v>5573.0056953393587</v>
      </c>
      <c r="K26" s="34">
        <v>5573.0056953393587</v>
      </c>
      <c r="L26" s="35">
        <f>IF(ISERROR(K26/$H26*100),"- ",(K26/$H26*100))</f>
        <v>11.258711334699465</v>
      </c>
      <c r="M26" s="35">
        <f>IF(ISERROR(I26/$H26*100),"- ",(I26/$H26*100))</f>
        <v>24.056083289908496</v>
      </c>
      <c r="N26" s="35">
        <v>13.932514238348396</v>
      </c>
      <c r="O26" s="35">
        <v>13.932514238348396</v>
      </c>
      <c r="P26" s="42">
        <f>IF(AND(O26&lt;0,O25&lt;0),"NA",IF(AND(O26&gt;0,O25&lt;0),"LP",IF(AND(O26&lt;0,O25&gt;0),"PL",((O26/O25-1)*100))))</f>
        <v>114.53699109486584</v>
      </c>
      <c r="Q26" s="34">
        <v>15.10277581692362</v>
      </c>
      <c r="R26" s="37">
        <v>20.824174435689613</v>
      </c>
      <c r="S26" s="34">
        <v>0</v>
      </c>
      <c r="T26" s="39">
        <f>IF(O26&lt;0,"- ",IF(ISERROR(($E24-S26)/O26),"- ",(($E24-S26)/O26)))</f>
        <v>44.941637186815875</v>
      </c>
      <c r="U26" s="34">
        <v>23036.149497287952</v>
      </c>
      <c r="V26" s="34">
        <v>3064.52</v>
      </c>
      <c r="W26" s="34">
        <v>250546.99415024999</v>
      </c>
      <c r="X26" s="39">
        <f>IF(I26&lt;0,"- ",IF(ISERROR((U26+V26+W26)/I26),"- ",(U26+V26+W26)/I26))</f>
        <v>23.232785645690999</v>
      </c>
      <c r="Y26" s="39">
        <f>IF(ISERROR(W26/H26),"- ",(W26/H26))</f>
        <v>5.0616066753230369</v>
      </c>
      <c r="Z26" s="34">
        <v>73.871738925310495</v>
      </c>
      <c r="AA26" s="40">
        <f>IF(Z26&lt;0,"- ",IF(ISERROR(($E24/Z26)),"- ",(($E24/Z26))))</f>
        <v>8.4761778876368599</v>
      </c>
      <c r="AB26" s="34">
        <v>0</v>
      </c>
      <c r="AC26" s="41">
        <f>IF(ISERROR(AB26/$E24*100),"- ",(AB26/$E24*100))</f>
        <v>0</v>
      </c>
      <c r="AD26" s="42">
        <v>0</v>
      </c>
      <c r="AE26" s="34">
        <v>800</v>
      </c>
      <c r="AF26" s="43">
        <v>0.77406279189508109</v>
      </c>
      <c r="AG26" s="44">
        <v>5.0986513921157215</v>
      </c>
    </row>
    <row r="27" spans="1:33" s="45" customFormat="1" ht="10.5" x14ac:dyDescent="0.15">
      <c r="A27" s="110"/>
      <c r="B27" s="29">
        <v>28</v>
      </c>
      <c r="D27" s="47" t="s">
        <v>1123</v>
      </c>
      <c r="E27" s="50"/>
      <c r="F27" s="52"/>
      <c r="G27" s="33" t="s">
        <v>458</v>
      </c>
      <c r="H27" s="34">
        <v>58667.274749712196</v>
      </c>
      <c r="I27" s="34">
        <v>14822.09086377317</v>
      </c>
      <c r="J27" s="34">
        <v>7740.0449593562216</v>
      </c>
      <c r="K27" s="34">
        <v>7740.0449593562216</v>
      </c>
      <c r="L27" s="35">
        <f>IF(ISERROR(K27/$H27*100),"- ",(K27/$H27*100))</f>
        <v>13.193121706056735</v>
      </c>
      <c r="M27" s="35">
        <f>IF(ISERROR(I27/$H27*100),"- ",(I27/$H27*100))</f>
        <v>25.264665739132329</v>
      </c>
      <c r="N27" s="35">
        <v>19.350112398390554</v>
      </c>
      <c r="O27" s="35">
        <v>19.350112398390554</v>
      </c>
      <c r="P27" s="42">
        <f>IF(AND(O27&lt;0,O26&lt;0),"NA",IF(AND(O27&gt;0,O26&lt;0),"LP",IF(AND(O27&lt;0,O26&gt;0),"PL",((O27/O26-1)*100))))</f>
        <v>38.884569341623568</v>
      </c>
      <c r="Q27" s="34">
        <v>18.043375749928167</v>
      </c>
      <c r="R27" s="37">
        <v>23.160807508599238</v>
      </c>
      <c r="S27" s="34">
        <v>0</v>
      </c>
      <c r="T27" s="39">
        <f>IF(O27&lt;0,"- ",IF(ISERROR(($E24-S27)/O27),"- ",(($E24-S27)/O27)))</f>
        <v>32.358985162901689</v>
      </c>
      <c r="U27" s="34">
        <v>18923.976663001798</v>
      </c>
      <c r="V27" s="34">
        <v>3211.172</v>
      </c>
      <c r="W27" s="34">
        <v>250546.99415024999</v>
      </c>
      <c r="X27" s="39">
        <f>IF(I27&lt;0,"- ",IF(ISERROR((U27+V27+W27)/I27),"- ",(U27+V27+W27)/I27))</f>
        <v>18.39700925594223</v>
      </c>
      <c r="Y27" s="39">
        <f>IF(ISERROR(W27/H27),"- ",(W27/H27))</f>
        <v>4.2706431348505598</v>
      </c>
      <c r="Z27" s="34">
        <v>93.221851323701046</v>
      </c>
      <c r="AA27" s="40">
        <f>IF(Z27&lt;0,"- ",IF(ISERROR(($E24/Z27)),"- ",(($E24/Z27))))</f>
        <v>6.7167728500239026</v>
      </c>
      <c r="AB27" s="34">
        <v>0</v>
      </c>
      <c r="AC27" s="41">
        <f>IF(ISERROR(AB27/$E24*100),"- ",(AB27/$E24*100))</f>
        <v>0</v>
      </c>
      <c r="AD27" s="42">
        <v>0</v>
      </c>
      <c r="AE27" s="34">
        <v>800</v>
      </c>
      <c r="AF27" s="43">
        <v>0.5176628918741103</v>
      </c>
      <c r="AG27" s="44">
        <v>7.4841382444614286</v>
      </c>
    </row>
    <row r="28" spans="1:33" s="45" customFormat="1" ht="10.5" x14ac:dyDescent="0.15">
      <c r="A28" s="110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hidden="1" x14ac:dyDescent="0.15">
      <c r="A29" s="109">
        <f>+A24+1</f>
        <v>5</v>
      </c>
      <c r="B29" s="29">
        <v>21</v>
      </c>
      <c r="C29" s="30" t="e">
        <f>VLOOKUP($A29,'All cos summary'!#REF!,2,FALSE)</f>
        <v>#REF!</v>
      </c>
      <c r="D29" s="63" t="e">
        <v>#REF!</v>
      </c>
      <c r="E29" s="64" t="e">
        <v>#REF!</v>
      </c>
      <c r="F29" s="65" t="e">
        <v>#REF!</v>
      </c>
      <c r="G29" s="33" t="s">
        <v>245</v>
      </c>
      <c r="H29" s="78" t="e">
        <v>#REF!</v>
      </c>
      <c r="I29" s="78" t="e">
        <v>#REF!</v>
      </c>
      <c r="J29" s="78" t="e">
        <v>#REF!</v>
      </c>
      <c r="K29" s="78" t="e">
        <v>#REF!</v>
      </c>
      <c r="L29" s="79" t="str">
        <f>IF(ISERROR(K29/$H29*100),"- ",(K29/$H29*100))</f>
        <v xml:space="preserve">- </v>
      </c>
      <c r="M29" s="79" t="str">
        <f>IF(ISERROR(I29/$H29*100),"- ",(I29/$H29*100))</f>
        <v xml:space="preserve">- </v>
      </c>
      <c r="N29" s="79" t="e">
        <v>#REF!</v>
      </c>
      <c r="O29" s="79" t="e">
        <v>#REF!</v>
      </c>
      <c r="P29" s="80" t="s">
        <v>50</v>
      </c>
      <c r="Q29" s="78" t="e">
        <v>#REF!</v>
      </c>
      <c r="R29" s="81" t="e">
        <v>#REF!</v>
      </c>
      <c r="S29" s="78" t="e">
        <v>#REF!</v>
      </c>
      <c r="T29" s="82" t="e">
        <f>IF(O29&lt;0,"- ",IF(ISERROR(($E29-S29)/O29),"- ",(($E29-S29)/O29)))</f>
        <v>#REF!</v>
      </c>
      <c r="U29" s="78" t="e">
        <v>#REF!</v>
      </c>
      <c r="V29" s="78" t="e">
        <v>#REF!</v>
      </c>
      <c r="W29" s="78" t="e">
        <v>#REF!</v>
      </c>
      <c r="X29" s="82" t="e">
        <f>IF(I29&lt;0,"- ",IF(ISERROR((U29+V29+W29)/I29),"- ",(U29+V29+W29)/I29))</f>
        <v>#REF!</v>
      </c>
      <c r="Y29" s="70" t="str">
        <f>IF(ISERROR(W29/H29),"- ",(W29/H29))</f>
        <v xml:space="preserve">- </v>
      </c>
      <c r="Z29" s="78" t="e">
        <v>#REF!</v>
      </c>
      <c r="AA29" s="71" t="e">
        <f>IF(Z29&lt;0,"- ",IF(ISERROR(($E29/Z29)),"- ",(($E29/Z29))))</f>
        <v>#REF!</v>
      </c>
      <c r="AB29" s="78" t="e">
        <v>#REF!</v>
      </c>
      <c r="AC29" s="72" t="str">
        <f>IF(ISERROR(AB29/$E29*100),"- ",(AB29/$E29*100))</f>
        <v xml:space="preserve">- </v>
      </c>
      <c r="AD29" s="80" t="e">
        <v>#REF!</v>
      </c>
      <c r="AE29" s="78" t="e">
        <v>#REF!</v>
      </c>
      <c r="AF29" s="74" t="e">
        <v>#REF!</v>
      </c>
      <c r="AG29" s="75" t="e">
        <v>#REF!</v>
      </c>
    </row>
    <row r="30" spans="1:33" s="45" customFormat="1" ht="10.5" hidden="1" x14ac:dyDescent="0.15">
      <c r="A30" s="110"/>
      <c r="B30" s="29">
        <v>23</v>
      </c>
      <c r="C30" s="47"/>
      <c r="D30" s="47" t="e">
        <v>#REF!</v>
      </c>
      <c r="E30" s="48"/>
      <c r="F30" s="32"/>
      <c r="G30" s="33" t="s">
        <v>223</v>
      </c>
      <c r="H30" s="34" t="e">
        <v>#REF!</v>
      </c>
      <c r="I30" s="34" t="e">
        <v>#REF!</v>
      </c>
      <c r="J30" s="34" t="e">
        <v>#REF!</v>
      </c>
      <c r="K30" s="34" t="e">
        <v>#REF!</v>
      </c>
      <c r="L30" s="35" t="str">
        <f>IF(ISERROR(K30/$H30*100),"- ",(K30/$H30*100))</f>
        <v xml:space="preserve">- </v>
      </c>
      <c r="M30" s="35" t="str">
        <f>IF(ISERROR(I30/$H30*100),"- ",(I30/$H30*100))</f>
        <v xml:space="preserve">- </v>
      </c>
      <c r="N30" s="35" t="e">
        <v>#REF!</v>
      </c>
      <c r="O30" s="35" t="e">
        <v>#REF!</v>
      </c>
      <c r="P30" s="42" t="e">
        <f>IF(AND(O30&lt;0,O29&lt;0),"NA",IF(AND(O30&gt;0,O29&lt;0),"LP",IF(AND(O30&lt;0,O29&gt;0),"PL",((O30/O29-1)*100))))</f>
        <v>#REF!</v>
      </c>
      <c r="Q30" s="34" t="e">
        <v>#REF!</v>
      </c>
      <c r="R30" s="37" t="e">
        <v>#REF!</v>
      </c>
      <c r="S30" s="34" t="e">
        <v>#REF!</v>
      </c>
      <c r="T30" s="38" t="e">
        <f>IF(O30&lt;0,"- ",IF(ISERROR(($E29-S30)/O30),"- ",(($E29-S30)/O30)))</f>
        <v>#REF!</v>
      </c>
      <c r="U30" s="34" t="e">
        <v>#REF!</v>
      </c>
      <c r="V30" s="34" t="e">
        <v>#REF!</v>
      </c>
      <c r="W30" s="34" t="e">
        <v>#REF!</v>
      </c>
      <c r="X30" s="38" t="e">
        <f>IF(I30&lt;0,"- ",IF(ISERROR((U30+V30+W30)/I30),"- ",(U30+V30+W30)/I30))</f>
        <v>#REF!</v>
      </c>
      <c r="Y30" s="39" t="str">
        <f>IF(ISERROR(W30/H30),"- ",(W30/H30))</f>
        <v xml:space="preserve">- </v>
      </c>
      <c r="Z30" s="34" t="e">
        <v>#REF!</v>
      </c>
      <c r="AA30" s="40" t="e">
        <f>IF(Z30&lt;0,"- ",IF(ISERROR(($E29/Z30)),"- ",(($E29/Z30))))</f>
        <v>#REF!</v>
      </c>
      <c r="AB30" s="34" t="e">
        <v>#REF!</v>
      </c>
      <c r="AC30" s="41" t="str">
        <f>IF(ISERROR(AB30/$E29*100),"- ",(AB30/$E29*100))</f>
        <v xml:space="preserve">- </v>
      </c>
      <c r="AD30" s="42" t="e">
        <v>#REF!</v>
      </c>
      <c r="AE30" s="34" t="e">
        <v>#REF!</v>
      </c>
      <c r="AF30" s="43" t="e">
        <v>#REF!</v>
      </c>
      <c r="AG30" s="44" t="e">
        <v>#REF!</v>
      </c>
    </row>
    <row r="31" spans="1:33" s="45" customFormat="1" ht="10.5" hidden="1" x14ac:dyDescent="0.15">
      <c r="A31" s="110"/>
      <c r="B31" s="29">
        <v>24</v>
      </c>
      <c r="C31" s="47"/>
      <c r="D31" s="49" t="e">
        <v>#REF!</v>
      </c>
      <c r="E31" s="50"/>
      <c r="F31" s="51"/>
      <c r="G31" s="33" t="s">
        <v>237</v>
      </c>
      <c r="H31" s="34" t="e">
        <v>#REF!</v>
      </c>
      <c r="I31" s="34" t="e">
        <v>#REF!</v>
      </c>
      <c r="J31" s="34" t="e">
        <v>#REF!</v>
      </c>
      <c r="K31" s="34" t="e">
        <v>#REF!</v>
      </c>
      <c r="L31" s="35" t="str">
        <f>IF(ISERROR(K31/$H31*100),"- ",(K31/$H31*100))</f>
        <v xml:space="preserve">- </v>
      </c>
      <c r="M31" s="35" t="str">
        <f>IF(ISERROR(I31/$H31*100),"- ",(I31/$H31*100))</f>
        <v xml:space="preserve">- </v>
      </c>
      <c r="N31" s="35" t="e">
        <v>#REF!</v>
      </c>
      <c r="O31" s="35" t="e">
        <v>#REF!</v>
      </c>
      <c r="P31" s="42" t="e">
        <f>IF(AND(O31&lt;0,O30&lt;0),"NA",IF(AND(O31&gt;0,O30&lt;0),"LP",IF(AND(O31&lt;0,O30&gt;0),"PL",((O31/O30-1)*100))))</f>
        <v>#REF!</v>
      </c>
      <c r="Q31" s="34" t="e">
        <v>#REF!</v>
      </c>
      <c r="R31" s="37" t="e">
        <v>#REF!</v>
      </c>
      <c r="S31" s="34" t="e">
        <v>#REF!</v>
      </c>
      <c r="T31" s="39" t="e">
        <f>IF(O31&lt;0,"- ",IF(ISERROR(($E29-S31)/O31),"- ",(($E29-S31)/O31)))</f>
        <v>#REF!</v>
      </c>
      <c r="U31" s="34" t="e">
        <v>#REF!</v>
      </c>
      <c r="V31" s="34" t="e">
        <v>#REF!</v>
      </c>
      <c r="W31" s="34" t="e">
        <v>#REF!</v>
      </c>
      <c r="X31" s="39" t="e">
        <f>IF(I31&lt;0,"- ",IF(ISERROR((U31+V31+W31)/I31),"- ",(U31+V31+W31)/I31))</f>
        <v>#REF!</v>
      </c>
      <c r="Y31" s="39" t="str">
        <f>IF(ISERROR(W31/H31),"- ",(W31/H31))</f>
        <v xml:space="preserve">- </v>
      </c>
      <c r="Z31" s="34" t="e">
        <v>#REF!</v>
      </c>
      <c r="AA31" s="40" t="e">
        <f>IF(Z31&lt;0,"- ",IF(ISERROR(($E29/Z31)),"- ",(($E29/Z31))))</f>
        <v>#REF!</v>
      </c>
      <c r="AB31" s="34" t="e">
        <v>#REF!</v>
      </c>
      <c r="AC31" s="41" t="str">
        <f>IF(ISERROR(AB31/$E29*100),"- ",(AB31/$E29*100))</f>
        <v xml:space="preserve">- </v>
      </c>
      <c r="AD31" s="42" t="e">
        <v>#REF!</v>
      </c>
      <c r="AE31" s="34" t="e">
        <v>#REF!</v>
      </c>
      <c r="AF31" s="43" t="e">
        <v>#REF!</v>
      </c>
      <c r="AG31" s="44" t="e">
        <v>#REF!</v>
      </c>
    </row>
    <row r="32" spans="1:33" s="45" customFormat="1" ht="10.5" hidden="1" x14ac:dyDescent="0.15">
      <c r="A32" s="110"/>
      <c r="B32" s="29">
        <v>25</v>
      </c>
      <c r="D32" s="47" t="e">
        <v>#REF!</v>
      </c>
      <c r="E32" s="50"/>
      <c r="F32" s="52"/>
      <c r="G32" s="33" t="s">
        <v>286</v>
      </c>
      <c r="H32" s="34" t="e">
        <v>#REF!</v>
      </c>
      <c r="I32" s="34" t="e">
        <v>#REF!</v>
      </c>
      <c r="J32" s="34" t="e">
        <v>#REF!</v>
      </c>
      <c r="K32" s="34" t="e">
        <v>#REF!</v>
      </c>
      <c r="L32" s="35" t="str">
        <f>IF(ISERROR(K32/$H32*100),"- ",(K32/$H32*100))</f>
        <v xml:space="preserve">- </v>
      </c>
      <c r="M32" s="35" t="str">
        <f>IF(ISERROR(I32/$H32*100),"- ",(I32/$H32*100))</f>
        <v xml:space="preserve">- </v>
      </c>
      <c r="N32" s="35" t="e">
        <v>#REF!</v>
      </c>
      <c r="O32" s="35" t="e">
        <v>#REF!</v>
      </c>
      <c r="P32" s="42" t="e">
        <f>IF(AND(O32&lt;0,O31&lt;0),"NA",IF(AND(O32&gt;0,O31&lt;0),"LP",IF(AND(O32&lt;0,O31&gt;0),"PL",((O32/O31-1)*100))))</f>
        <v>#REF!</v>
      </c>
      <c r="Q32" s="34" t="e">
        <v>#REF!</v>
      </c>
      <c r="R32" s="37" t="e">
        <v>#REF!</v>
      </c>
      <c r="S32" s="34" t="e">
        <v>#REF!</v>
      </c>
      <c r="T32" s="39" t="e">
        <f>IF(O32&lt;0,"- ",IF(ISERROR(($E29-S32)/O32),"- ",(($E29-S32)/O32)))</f>
        <v>#REF!</v>
      </c>
      <c r="U32" s="34" t="e">
        <v>#REF!</v>
      </c>
      <c r="V32" s="34" t="e">
        <v>#REF!</v>
      </c>
      <c r="W32" s="34" t="e">
        <v>#REF!</v>
      </c>
      <c r="X32" s="39" t="e">
        <f>IF(I32&lt;0,"- ",IF(ISERROR((U32+V32+W32)/I32),"- ",(U32+V32+W32)/I32))</f>
        <v>#REF!</v>
      </c>
      <c r="Y32" s="39" t="str">
        <f>IF(ISERROR(W32/H32),"- ",(W32/H32))</f>
        <v xml:space="preserve">- </v>
      </c>
      <c r="Z32" s="34" t="e">
        <v>#REF!</v>
      </c>
      <c r="AA32" s="40" t="e">
        <f>IF(Z32&lt;0,"- ",IF(ISERROR(($E29/Z32)),"- ",(($E29/Z32))))</f>
        <v>#REF!</v>
      </c>
      <c r="AB32" s="34" t="e">
        <v>#REF!</v>
      </c>
      <c r="AC32" s="41" t="str">
        <f>IF(ISERROR(AB32/$E29*100),"- ",(AB32/$E29*100))</f>
        <v xml:space="preserve">- </v>
      </c>
      <c r="AD32" s="42" t="e">
        <v>#REF!</v>
      </c>
      <c r="AE32" s="34" t="e">
        <v>#REF!</v>
      </c>
      <c r="AF32" s="43" t="e">
        <v>#REF!</v>
      </c>
      <c r="AG32" s="44" t="e">
        <v>#REF!</v>
      </c>
    </row>
    <row r="33" spans="1:33" s="45" customFormat="1" ht="10.5" hidden="1" x14ac:dyDescent="0.15">
      <c r="A33" s="110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hidden="1" x14ac:dyDescent="0.15">
      <c r="A34" s="109">
        <f>+A29+1</f>
        <v>6</v>
      </c>
      <c r="B34" s="29">
        <v>21</v>
      </c>
      <c r="C34" s="30" t="e">
        <f>VLOOKUP($A34,'All cos summary'!#REF!,2,FALSE)</f>
        <v>#REF!</v>
      </c>
      <c r="D34" s="63" t="e">
        <v>#REF!</v>
      </c>
      <c r="E34" s="64" t="e">
        <v>#REF!</v>
      </c>
      <c r="F34" s="65" t="e">
        <v>#REF!</v>
      </c>
      <c r="G34" s="33" t="s">
        <v>245</v>
      </c>
      <c r="H34" s="78" t="e">
        <v>#REF!</v>
      </c>
      <c r="I34" s="78" t="e">
        <v>#REF!</v>
      </c>
      <c r="J34" s="78" t="e">
        <v>#REF!</v>
      </c>
      <c r="K34" s="78" t="e">
        <v>#REF!</v>
      </c>
      <c r="L34" s="79" t="str">
        <f>IF(ISERROR(K34/$H34*100),"- ",(K34/$H34*100))</f>
        <v xml:space="preserve">- </v>
      </c>
      <c r="M34" s="79" t="str">
        <f>IF(ISERROR(I34/$H34*100),"- ",(I34/$H34*100))</f>
        <v xml:space="preserve">- </v>
      </c>
      <c r="N34" s="79" t="e">
        <v>#REF!</v>
      </c>
      <c r="O34" s="79" t="e">
        <v>#REF!</v>
      </c>
      <c r="P34" s="80" t="s">
        <v>50</v>
      </c>
      <c r="Q34" s="78" t="e">
        <v>#REF!</v>
      </c>
      <c r="R34" s="81" t="e">
        <v>#REF!</v>
      </c>
      <c r="S34" s="78" t="e">
        <v>#REF!</v>
      </c>
      <c r="T34" s="82" t="e">
        <f>IF(O34&lt;0,"- ",IF(ISERROR(($E34-S34)/O34),"- ",(($E34-S34)/O34)))</f>
        <v>#REF!</v>
      </c>
      <c r="U34" s="78" t="e">
        <v>#REF!</v>
      </c>
      <c r="V34" s="78" t="e">
        <v>#REF!</v>
      </c>
      <c r="W34" s="78" t="e">
        <v>#REF!</v>
      </c>
      <c r="X34" s="82" t="e">
        <f>IF(I34&lt;0,"- ",IF(ISERROR((U34+V34+W34)/I34),"- ",(U34+V34+W34)/I34))</f>
        <v>#REF!</v>
      </c>
      <c r="Y34" s="70" t="str">
        <f>IF(ISERROR(W34/H34),"- ",(W34/H34))</f>
        <v xml:space="preserve">- </v>
      </c>
      <c r="Z34" s="78" t="e">
        <v>#REF!</v>
      </c>
      <c r="AA34" s="71" t="e">
        <f>IF(Z34&lt;0,"- ",IF(ISERROR(($E34/Z34)),"- ",(($E34/Z34))))</f>
        <v>#REF!</v>
      </c>
      <c r="AB34" s="78" t="e">
        <v>#REF!</v>
      </c>
      <c r="AC34" s="72" t="str">
        <f>IF(ISERROR(AB34/$E34*100),"- ",(AB34/$E34*100))</f>
        <v xml:space="preserve">- </v>
      </c>
      <c r="AD34" s="80" t="e">
        <v>#REF!</v>
      </c>
      <c r="AE34" s="78" t="e">
        <v>#REF!</v>
      </c>
      <c r="AF34" s="74" t="e">
        <v>#REF!</v>
      </c>
      <c r="AG34" s="75" t="e">
        <v>#REF!</v>
      </c>
    </row>
    <row r="35" spans="1:33" s="45" customFormat="1" ht="10.5" hidden="1" x14ac:dyDescent="0.15">
      <c r="A35" s="110"/>
      <c r="B35" s="29">
        <v>23</v>
      </c>
      <c r="C35" s="83"/>
      <c r="D35" s="47" t="e">
        <v>#REF!</v>
      </c>
      <c r="E35" s="48"/>
      <c r="F35" s="32"/>
      <c r="G35" s="33" t="s">
        <v>223</v>
      </c>
      <c r="H35" s="34" t="e">
        <v>#REF!</v>
      </c>
      <c r="I35" s="34" t="e">
        <v>#REF!</v>
      </c>
      <c r="J35" s="34" t="e">
        <v>#REF!</v>
      </c>
      <c r="K35" s="34" t="e">
        <v>#REF!</v>
      </c>
      <c r="L35" s="35" t="str">
        <f>IF(ISERROR(K35/$H35*100),"- ",(K35/$H35*100))</f>
        <v xml:space="preserve">- </v>
      </c>
      <c r="M35" s="35" t="str">
        <f>IF(ISERROR(I35/$H35*100),"- ",(I35/$H35*100))</f>
        <v xml:space="preserve">- </v>
      </c>
      <c r="N35" s="35" t="e">
        <v>#REF!</v>
      </c>
      <c r="O35" s="35" t="e">
        <v>#REF!</v>
      </c>
      <c r="P35" s="42" t="e">
        <f>IF(AND(O35&lt;0,O34&lt;0),"NA",IF(AND(O35&gt;0,O34&lt;0),"LP",IF(AND(O35&lt;0,O34&gt;0),"PL",((O35/O34-1)*100))))</f>
        <v>#REF!</v>
      </c>
      <c r="Q35" s="34" t="e">
        <v>#REF!</v>
      </c>
      <c r="R35" s="37" t="e">
        <v>#REF!</v>
      </c>
      <c r="S35" s="34" t="e">
        <v>#REF!</v>
      </c>
      <c r="T35" s="38" t="e">
        <f>IF(O35&lt;0,"- ",IF(ISERROR(($E34-S35)/O35),"- ",(($E34-S35)/O35)))</f>
        <v>#REF!</v>
      </c>
      <c r="U35" s="34" t="e">
        <v>#REF!</v>
      </c>
      <c r="V35" s="34" t="e">
        <v>#REF!</v>
      </c>
      <c r="W35" s="34" t="e">
        <v>#REF!</v>
      </c>
      <c r="X35" s="38" t="e">
        <f>IF(I35&lt;0,"- ",IF(ISERROR((U35+V35+W35)/I35),"- ",(U35+V35+W35)/I35))</f>
        <v>#REF!</v>
      </c>
      <c r="Y35" s="39" t="str">
        <f>IF(ISERROR(W35/H35),"- ",(W35/H35))</f>
        <v xml:space="preserve">- </v>
      </c>
      <c r="Z35" s="34" t="e">
        <v>#REF!</v>
      </c>
      <c r="AA35" s="40" t="e">
        <f>IF(Z35&lt;0,"- ",IF(ISERROR(($E34/Z35)),"- ",(($E34/Z35))))</f>
        <v>#REF!</v>
      </c>
      <c r="AB35" s="34" t="e">
        <v>#REF!</v>
      </c>
      <c r="AC35" s="41" t="str">
        <f>IF(ISERROR(AB35/$E34*100),"- ",(AB35/$E34*100))</f>
        <v xml:space="preserve">- </v>
      </c>
      <c r="AD35" s="42" t="e">
        <v>#REF!</v>
      </c>
      <c r="AE35" s="34" t="e">
        <v>#REF!</v>
      </c>
      <c r="AF35" s="43" t="e">
        <v>#REF!</v>
      </c>
      <c r="AG35" s="44" t="e">
        <v>#REF!</v>
      </c>
    </row>
    <row r="36" spans="1:33" s="45" customFormat="1" ht="10.5" hidden="1" x14ac:dyDescent="0.15">
      <c r="A36" s="110"/>
      <c r="B36" s="29">
        <v>24</v>
      </c>
      <c r="C36" s="83"/>
      <c r="D36" s="49" t="e">
        <v>#REF!</v>
      </c>
      <c r="E36" s="50"/>
      <c r="F36" s="51"/>
      <c r="G36" s="33" t="s">
        <v>237</v>
      </c>
      <c r="H36" s="34" t="e">
        <v>#REF!</v>
      </c>
      <c r="I36" s="34" t="e">
        <v>#REF!</v>
      </c>
      <c r="J36" s="34" t="e">
        <v>#REF!</v>
      </c>
      <c r="K36" s="34" t="e">
        <v>#REF!</v>
      </c>
      <c r="L36" s="35" t="str">
        <f>IF(ISERROR(K36/$H36*100),"- ",(K36/$H36*100))</f>
        <v xml:space="preserve">- </v>
      </c>
      <c r="M36" s="35" t="str">
        <f>IF(ISERROR(I36/$H36*100),"- ",(I36/$H36*100))</f>
        <v xml:space="preserve">- </v>
      </c>
      <c r="N36" s="35" t="e">
        <v>#REF!</v>
      </c>
      <c r="O36" s="35" t="e">
        <v>#REF!</v>
      </c>
      <c r="P36" s="42" t="e">
        <f>IF(AND(O36&lt;0,O35&lt;0),"NA",IF(AND(O36&gt;0,O35&lt;0),"LP",IF(AND(O36&lt;0,O35&gt;0),"PL",((O36/O35-1)*100))))</f>
        <v>#REF!</v>
      </c>
      <c r="Q36" s="34" t="e">
        <v>#REF!</v>
      </c>
      <c r="R36" s="37" t="e">
        <v>#REF!</v>
      </c>
      <c r="S36" s="34" t="e">
        <v>#REF!</v>
      </c>
      <c r="T36" s="39" t="e">
        <f>IF(O36&lt;0,"- ",IF(ISERROR(($E34-S36)/O36),"- ",(($E34-S36)/O36)))</f>
        <v>#REF!</v>
      </c>
      <c r="U36" s="34" t="e">
        <v>#REF!</v>
      </c>
      <c r="V36" s="34" t="e">
        <v>#REF!</v>
      </c>
      <c r="W36" s="34" t="e">
        <v>#REF!</v>
      </c>
      <c r="X36" s="39" t="e">
        <f>IF(I36&lt;0,"- ",IF(ISERROR((U36+V36+W36)/I36),"- ",(U36+V36+W36)/I36))</f>
        <v>#REF!</v>
      </c>
      <c r="Y36" s="39" t="str">
        <f>IF(ISERROR(W36/H36),"- ",(W36/H36))</f>
        <v xml:space="preserve">- </v>
      </c>
      <c r="Z36" s="34" t="e">
        <v>#REF!</v>
      </c>
      <c r="AA36" s="40" t="e">
        <f>IF(Z36&lt;0,"- ",IF(ISERROR(($E34/Z36)),"- ",(($E34/Z36))))</f>
        <v>#REF!</v>
      </c>
      <c r="AB36" s="34" t="e">
        <v>#REF!</v>
      </c>
      <c r="AC36" s="41" t="str">
        <f>IF(ISERROR(AB36/$E34*100),"- ",(AB36/$E34*100))</f>
        <v xml:space="preserve">- </v>
      </c>
      <c r="AD36" s="42" t="e">
        <v>#REF!</v>
      </c>
      <c r="AE36" s="34" t="e">
        <v>#REF!</v>
      </c>
      <c r="AF36" s="43" t="e">
        <v>#REF!</v>
      </c>
      <c r="AG36" s="44" t="e">
        <v>#REF!</v>
      </c>
    </row>
    <row r="37" spans="1:33" s="45" customFormat="1" ht="10.5" hidden="1" x14ac:dyDescent="0.15">
      <c r="A37" s="110"/>
      <c r="B37" s="29">
        <v>25</v>
      </c>
      <c r="C37" s="83"/>
      <c r="D37" s="47" t="e">
        <v>#REF!</v>
      </c>
      <c r="E37" s="50"/>
      <c r="F37" s="52"/>
      <c r="G37" s="33" t="s">
        <v>286</v>
      </c>
      <c r="H37" s="34" t="e">
        <v>#REF!</v>
      </c>
      <c r="I37" s="34" t="e">
        <v>#REF!</v>
      </c>
      <c r="J37" s="34" t="e">
        <v>#REF!</v>
      </c>
      <c r="K37" s="34" t="e">
        <v>#REF!</v>
      </c>
      <c r="L37" s="35" t="str">
        <f>IF(ISERROR(K37/$H37*100),"- ",(K37/$H37*100))</f>
        <v xml:space="preserve">- </v>
      </c>
      <c r="M37" s="35" t="str">
        <f>IF(ISERROR(I37/$H37*100),"- ",(I37/$H37*100))</f>
        <v xml:space="preserve">- </v>
      </c>
      <c r="N37" s="35" t="e">
        <v>#REF!</v>
      </c>
      <c r="O37" s="35" t="e">
        <v>#REF!</v>
      </c>
      <c r="P37" s="42" t="e">
        <f>IF(AND(O37&lt;0,O36&lt;0),"NA",IF(AND(O37&gt;0,O36&lt;0),"LP",IF(AND(O37&lt;0,O36&gt;0),"PL",((O37/O36-1)*100))))</f>
        <v>#REF!</v>
      </c>
      <c r="Q37" s="34" t="e">
        <v>#REF!</v>
      </c>
      <c r="R37" s="37" t="e">
        <v>#REF!</v>
      </c>
      <c r="S37" s="34" t="e">
        <v>#REF!</v>
      </c>
      <c r="T37" s="39" t="e">
        <f>IF(O37&lt;0,"- ",IF(ISERROR(($E34-S37)/O37),"- ",(($E34-S37)/O37)))</f>
        <v>#REF!</v>
      </c>
      <c r="U37" s="34" t="e">
        <v>#REF!</v>
      </c>
      <c r="V37" s="34" t="e">
        <v>#REF!</v>
      </c>
      <c r="W37" s="34" t="e">
        <v>#REF!</v>
      </c>
      <c r="X37" s="39" t="e">
        <f>IF(I37&lt;0,"- ",IF(ISERROR((U37+V37+W37)/I37),"- ",(U37+V37+W37)/I37))</f>
        <v>#REF!</v>
      </c>
      <c r="Y37" s="39" t="str">
        <f>IF(ISERROR(W37/H37),"- ",(W37/H37))</f>
        <v xml:space="preserve">- </v>
      </c>
      <c r="Z37" s="34" t="e">
        <v>#REF!</v>
      </c>
      <c r="AA37" s="40" t="e">
        <f>IF(Z37&lt;0,"- ",IF(ISERROR(($E34/Z37)),"- ",(($E34/Z37))))</f>
        <v>#REF!</v>
      </c>
      <c r="AB37" s="34" t="e">
        <v>#REF!</v>
      </c>
      <c r="AC37" s="41" t="str">
        <f>IF(ISERROR(AB37/$E34*100),"- ",(AB37/$E34*100))</f>
        <v xml:space="preserve">- </v>
      </c>
      <c r="AD37" s="42" t="e">
        <v>#REF!</v>
      </c>
      <c r="AE37" s="34" t="e">
        <v>#REF!</v>
      </c>
      <c r="AF37" s="43" t="e">
        <v>#REF!</v>
      </c>
      <c r="AG37" s="44" t="e">
        <v>#REF!</v>
      </c>
    </row>
    <row r="38" spans="1:33" s="45" customFormat="1" ht="10.5" hidden="1" x14ac:dyDescent="0.15">
      <c r="A38" s="110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109">
        <v>5</v>
      </c>
      <c r="B39" s="29">
        <v>25</v>
      </c>
      <c r="C39" s="30" t="str">
        <f>VLOOKUP($A39,'All cos summary'!$A$198:$B$204,2,FALSE)</f>
        <v>DLPL IB Equity</v>
      </c>
      <c r="D39" s="63" t="s">
        <v>1144</v>
      </c>
      <c r="E39" s="64">
        <v>1325.2</v>
      </c>
      <c r="F39" s="65">
        <v>2375.0684027778675</v>
      </c>
      <c r="G39" s="33" t="s">
        <v>518</v>
      </c>
      <c r="H39" s="78">
        <v>24614</v>
      </c>
      <c r="I39" s="78">
        <v>6955</v>
      </c>
      <c r="J39" s="78">
        <v>4871</v>
      </c>
      <c r="K39" s="78">
        <v>4463</v>
      </c>
      <c r="L39" s="79">
        <f>IF(ISERROR(K39/$H39*100),"- ",(K39/$H39*100))</f>
        <v>18.131957422605023</v>
      </c>
      <c r="M39" s="79">
        <f>IF(ISERROR(I39/$H39*100),"- ",(I39/$H39*100))</f>
        <v>28.2562769155765</v>
      </c>
      <c r="N39" s="79">
        <v>29.132775119617225</v>
      </c>
      <c r="O39" s="79">
        <v>26.692583732057418</v>
      </c>
      <c r="P39" s="80" t="s">
        <v>50</v>
      </c>
      <c r="Q39" s="78">
        <v>28.571428571428569</v>
      </c>
      <c r="R39" s="81">
        <v>22.192938836399801</v>
      </c>
      <c r="S39" s="78">
        <v>0</v>
      </c>
      <c r="T39" s="82">
        <f>IF(O39&lt;0,"- ",IF(ISERROR(($E39-S39)/O39),"- ",(($E39-S39)/O39)))</f>
        <v>49.646748823661213</v>
      </c>
      <c r="U39" s="78">
        <v>-10414</v>
      </c>
      <c r="V39" s="78">
        <v>338</v>
      </c>
      <c r="W39" s="78">
        <v>221273.24774480003</v>
      </c>
      <c r="X39" s="82">
        <f>IF(I39&lt;0,"- ",IF(ISERROR((U39+V39+W39)/I39),"- ",(U39+V39+W39)/I39))</f>
        <v>30.366246979841844</v>
      </c>
      <c r="Y39" s="70">
        <f>IF(ISERROR(W39/H39),"- ",(W39/H39))</f>
        <v>8.9897313620216153</v>
      </c>
      <c r="Z39" s="78">
        <v>129.94617224880383</v>
      </c>
      <c r="AA39" s="71">
        <f>IF(Z39&lt;0,"- ",IF(ISERROR(($E39/Z39)),"- ",(($E39/Z39))))</f>
        <v>10.198068762369402</v>
      </c>
      <c r="AB39" s="78">
        <v>12.398325358851675</v>
      </c>
      <c r="AC39" s="72">
        <f>IF(ISERROR(AB39/$E39*100),"- ",(AB39/$E39*100))</f>
        <v>0.93558144875125826</v>
      </c>
      <c r="AD39" s="80">
        <v>42.557996304660236</v>
      </c>
      <c r="AE39" s="78">
        <v>836</v>
      </c>
      <c r="AF39" s="74">
        <v>-0.5090055964222</v>
      </c>
      <c r="AG39" s="75">
        <v>24.825112107623319</v>
      </c>
    </row>
    <row r="40" spans="1:33" s="45" customFormat="1" ht="10.5" x14ac:dyDescent="0.15">
      <c r="A40" s="110"/>
      <c r="B40" s="29">
        <v>26</v>
      </c>
      <c r="C40" s="83"/>
      <c r="D40" s="47" t="s">
        <v>986</v>
      </c>
      <c r="E40" s="48"/>
      <c r="F40" s="32"/>
      <c r="G40" s="33" t="s">
        <v>311</v>
      </c>
      <c r="H40" s="34">
        <v>27329.994908999997</v>
      </c>
      <c r="I40" s="34">
        <v>7806.0108966539956</v>
      </c>
      <c r="J40" s="34">
        <v>4784.6560238262646</v>
      </c>
      <c r="K40" s="34">
        <v>5085.6560238262646</v>
      </c>
      <c r="L40" s="35">
        <f>IF(ISERROR(K40/$H40*100),"- ",(K40/$H40*100))</f>
        <v>18.608331398376937</v>
      </c>
      <c r="M40" s="35">
        <f>IF(ISERROR(I40/$H40*100),"- ",(I40/$H40*100))</f>
        <v>28.562064949684313</v>
      </c>
      <c r="N40" s="35">
        <v>28.548066967937139</v>
      </c>
      <c r="O40" s="35">
        <v>30.344009688700865</v>
      </c>
      <c r="P40" s="42">
        <f>IF(AND(O40&lt;0,O39&lt;0),"NA",IF(AND(O40&gt;0,O39&lt;0),"LP",IF(AND(O40&lt;0,O39&gt;0),"PL",((O40/O39-1)*100))))</f>
        <v>13.679552317965138</v>
      </c>
      <c r="Q40" s="34">
        <v>28.724850096918352</v>
      </c>
      <c r="R40" s="37">
        <v>22.048575781012563</v>
      </c>
      <c r="S40" s="34">
        <v>0</v>
      </c>
      <c r="T40" s="38">
        <f>IF(O40&lt;0,"- ",IF(ISERROR(($E39-S40)/O40),"- ",(($E39-S40)/O40)))</f>
        <v>43.67254076159427</v>
      </c>
      <c r="U40" s="34">
        <v>-12550.015257901941</v>
      </c>
      <c r="V40" s="34">
        <v>391.55</v>
      </c>
      <c r="W40" s="34">
        <v>221273.24774480003</v>
      </c>
      <c r="X40" s="38">
        <f>IF(I40&lt;0,"- ",IF(ISERROR((U40+V40+W40)/I40),"- ",(U40+V40+W40)/I40))</f>
        <v>26.788943194600716</v>
      </c>
      <c r="Y40" s="39">
        <f>IF(ISERROR(W40/H40),"- ",(W40/H40))</f>
        <v>8.0963515903156242</v>
      </c>
      <c r="Z40" s="34">
        <v>145.61085295165492</v>
      </c>
      <c r="AA40" s="40">
        <f>IF(Z40&lt;0,"- ",IF(ISERROR(($E39/Z40)),"- ",(($E39/Z40))))</f>
        <v>9.1009699698688475</v>
      </c>
      <c r="AB40" s="34">
        <v>13.060539483768871</v>
      </c>
      <c r="AC40" s="41">
        <f>IF(ISERROR(AB40/$E39*100),"- ",(AB40/$E39*100))</f>
        <v>0.98555233049870739</v>
      </c>
      <c r="AD40" s="42">
        <v>45.749295384648647</v>
      </c>
      <c r="AE40" s="34">
        <v>1676</v>
      </c>
      <c r="AF40" s="43">
        <v>-0.53562810374649739</v>
      </c>
      <c r="AG40" s="44">
        <v>25.82674000758719</v>
      </c>
    </row>
    <row r="41" spans="1:33" s="45" customFormat="1" ht="10.5" x14ac:dyDescent="0.15">
      <c r="A41" s="110"/>
      <c r="B41" s="29">
        <v>27</v>
      </c>
      <c r="C41" s="83"/>
      <c r="D41" s="49" t="s">
        <v>833</v>
      </c>
      <c r="E41" s="50"/>
      <c r="F41" s="51"/>
      <c r="G41" s="33" t="s">
        <v>407</v>
      </c>
      <c r="H41" s="34">
        <v>30568.587007218786</v>
      </c>
      <c r="I41" s="34">
        <v>8708.1085528183394</v>
      </c>
      <c r="J41" s="34">
        <v>5727.7638102861647</v>
      </c>
      <c r="K41" s="34">
        <v>5727.7638102861647</v>
      </c>
      <c r="L41" s="35">
        <f>IF(ISERROR(K41/$H41*100),"- ",(K41/$H41*100))</f>
        <v>18.737417627231348</v>
      </c>
      <c r="M41" s="35">
        <f>IF(ISERROR(I41/$H41*100),"- ",(I41/$H41*100))</f>
        <v>28.487115059527991</v>
      </c>
      <c r="N41" s="35">
        <v>34.17520173201769</v>
      </c>
      <c r="O41" s="35">
        <v>34.17520173201769</v>
      </c>
      <c r="P41" s="42">
        <f>IF(AND(O41&lt;0,O40&lt;0),"NA",IF(AND(O41&gt;0,O40&lt;0),"LP",IF(AND(O41&lt;0,O40&gt;0),"PL",((O41/O40-1)*100))))</f>
        <v>12.625859544012208</v>
      </c>
      <c r="Q41" s="34">
        <v>28.473040907106927</v>
      </c>
      <c r="R41" s="37">
        <v>21.926378340430279</v>
      </c>
      <c r="S41" s="34">
        <v>0</v>
      </c>
      <c r="T41" s="39">
        <f>IF(O41&lt;0,"- ",IF(ISERROR(($E39-S41)/O41),"- ",(($E39-S41)/O41)))</f>
        <v>38.776654791724638</v>
      </c>
      <c r="U41" s="34">
        <v>-16802.021726488118</v>
      </c>
      <c r="V41" s="34">
        <v>447.77750000000003</v>
      </c>
      <c r="W41" s="34">
        <v>221273.24774480003</v>
      </c>
      <c r="X41" s="39">
        <f>IF(I41&lt;0,"- ",IF(ISERROR((U41+V41+W41)/I41),"- ",(U41+V41+W41)/I41))</f>
        <v>23.531976235182647</v>
      </c>
      <c r="Y41" s="39">
        <f>IF(ISERROR(W41/H41),"- ",(W41/H41))</f>
        <v>7.2385827873740531</v>
      </c>
      <c r="Z41" s="34">
        <v>166.11597399086551</v>
      </c>
      <c r="AA41" s="40">
        <f>IF(Z41&lt;0,"- ",IF(ISERROR(($E39/Z41)),"- ",(($E39/Z41))))</f>
        <v>7.9775591002035178</v>
      </c>
      <c r="AB41" s="34">
        <v>13.670080692807076</v>
      </c>
      <c r="AC41" s="41">
        <f>IF(ISERROR(AB41/$E39*100),"- ",(AB41/$E39*100))</f>
        <v>1.031548497797093</v>
      </c>
      <c r="AD41" s="42">
        <v>40</v>
      </c>
      <c r="AE41" s="34">
        <v>1676</v>
      </c>
      <c r="AF41" s="43">
        <v>-0.63302638599313432</v>
      </c>
      <c r="AG41" s="44">
        <v>24.704867980455848</v>
      </c>
    </row>
    <row r="42" spans="1:33" s="45" customFormat="1" ht="10.5" x14ac:dyDescent="0.15">
      <c r="A42" s="110"/>
      <c r="B42" s="29">
        <v>28</v>
      </c>
      <c r="C42" s="83"/>
      <c r="D42" s="47" t="s">
        <v>1121</v>
      </c>
      <c r="E42" s="50"/>
      <c r="F42" s="52"/>
      <c r="G42" s="33" t="s">
        <v>458</v>
      </c>
      <c r="H42" s="34">
        <v>34375.405639627934</v>
      </c>
      <c r="I42" s="34">
        <v>9903.4146228193677</v>
      </c>
      <c r="J42" s="34">
        <v>6586.1860860166598</v>
      </c>
      <c r="K42" s="34">
        <v>6586.1860860166598</v>
      </c>
      <c r="L42" s="35">
        <f>IF(ISERROR(K42/$H42*100),"- ",(K42/$H42*100))</f>
        <v>19.1595879771208</v>
      </c>
      <c r="M42" s="35">
        <f>IF(ISERROR(I42/$H42*100),"- ",(I42/$H42*100))</f>
        <v>28.809593482739071</v>
      </c>
      <c r="N42" s="35">
        <v>39.297053019192482</v>
      </c>
      <c r="O42" s="35">
        <v>39.297053019192482</v>
      </c>
      <c r="P42" s="42">
        <f>IF(AND(O42&lt;0,O41&lt;0),"NA",IF(AND(O42&gt;0,O41&lt;0),"LP",IF(AND(O42&lt;0,O41&gt;0),"PL",((O42/O41-1)*100))))</f>
        <v>14.987040390682726</v>
      </c>
      <c r="Q42" s="34">
        <v>28.747283711795689</v>
      </c>
      <c r="R42" s="37">
        <v>22.088773874894269</v>
      </c>
      <c r="S42" s="34">
        <v>0</v>
      </c>
      <c r="T42" s="39">
        <f>IF(O42&lt;0,"- ",IF(ISERROR(($E39-S42)/O42),"- ",(($E39-S42)/O42)))</f>
        <v>33.722630532950625</v>
      </c>
      <c r="U42" s="34">
        <v>-21475.708192741706</v>
      </c>
      <c r="V42" s="34">
        <v>506.81637500000005</v>
      </c>
      <c r="W42" s="34">
        <v>221273.24774480003</v>
      </c>
      <c r="X42" s="39">
        <f>IF(I42&lt;0,"- ",IF(ISERROR((U42+V42+W42)/I42),"- ",(U42+V42+W42)/I42))</f>
        <v>20.225787120486569</v>
      </c>
      <c r="Y42" s="39">
        <f>IF(ISERROR(W42/H42),"- ",(W42/H42))</f>
        <v>6.4369639754800874</v>
      </c>
      <c r="Z42" s="34">
        <v>189.69420580238102</v>
      </c>
      <c r="AA42" s="40">
        <f>IF(Z42&lt;0,"- ",IF(ISERROR(($E39/Z42)),"- ",(($E39/Z42))))</f>
        <v>6.9859803803420455</v>
      </c>
      <c r="AB42" s="34">
        <v>15.718821207676992</v>
      </c>
      <c r="AC42" s="41">
        <f>IF(ISERROR(AB42/$E39*100),"- ",(AB42/$E39*100))</f>
        <v>1.186147087811424</v>
      </c>
      <c r="AD42" s="42">
        <v>40</v>
      </c>
      <c r="AE42" s="34">
        <v>1676</v>
      </c>
      <c r="AF42" s="43">
        <v>-0.70890517917074836</v>
      </c>
      <c r="AG42" s="44">
        <v>26.805066716874123</v>
      </c>
    </row>
    <row r="43" spans="1:33" s="45" customFormat="1" ht="10.5" x14ac:dyDescent="0.15">
      <c r="A43" s="11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09">
        <v>6</v>
      </c>
      <c r="B44" s="29">
        <v>25</v>
      </c>
      <c r="C44" s="30" t="str">
        <f>VLOOKUP($A44,'All cos summary'!$A$198:$B$204,2,FALSE)</f>
        <v>MEDPLUS IB Equity</v>
      </c>
      <c r="D44" s="63" t="s">
        <v>1145</v>
      </c>
      <c r="E44" s="64">
        <v>831.9</v>
      </c>
      <c r="F44" s="65">
        <v>1071.5484640573177</v>
      </c>
      <c r="G44" s="33" t="s">
        <v>518</v>
      </c>
      <c r="H44" s="78">
        <v>61360.53</v>
      </c>
      <c r="I44" s="78">
        <v>4871.0199999999986</v>
      </c>
      <c r="J44" s="78">
        <v>1503.2199999999991</v>
      </c>
      <c r="K44" s="78">
        <v>1503.2199999999991</v>
      </c>
      <c r="L44" s="79">
        <f>IF(ISERROR(K44/$H44*100),"- ",(K44/$H44*100))</f>
        <v>2.4498158669750718</v>
      </c>
      <c r="M44" s="79">
        <f>IF(ISERROR(I44/$H44*100),"- ",(I44/$H44*100))</f>
        <v>7.9383603759615475</v>
      </c>
      <c r="N44" s="79">
        <v>12.558753498475285</v>
      </c>
      <c r="O44" s="79">
        <v>12.558753498475285</v>
      </c>
      <c r="P44" s="80" t="s">
        <v>50</v>
      </c>
      <c r="Q44" s="78">
        <v>17.235620503439879</v>
      </c>
      <c r="R44" s="81">
        <v>9.0596544877448828</v>
      </c>
      <c r="S44" s="78">
        <v>0</v>
      </c>
      <c r="T44" s="82">
        <f>IF(O44&lt;0,"- ",IF(ISERROR(($E44-S44)/O44),"- ",(($E44-S44)/O44)))</f>
        <v>66.240650403799876</v>
      </c>
      <c r="U44" s="78">
        <v>-3672.18</v>
      </c>
      <c r="V44" s="78">
        <v>6.62</v>
      </c>
      <c r="W44" s="78">
        <v>99830.812653900008</v>
      </c>
      <c r="X44" s="82">
        <f>IF(I44&lt;0,"- ",IF(ISERROR((U44+V44+W44)/I44),"- ",(U44+V44+W44)/I44))</f>
        <v>19.742323507992175</v>
      </c>
      <c r="Y44" s="70">
        <f>IF(ISERROR(W44/H44),"- ",(W44/H44))</f>
        <v>1.6269548625785992</v>
      </c>
      <c r="Z44" s="78">
        <v>145.41634988930198</v>
      </c>
      <c r="AA44" s="71">
        <f>IF(Z44&lt;0,"- ",IF(ISERROR(($E44/Z44)),"- ",(($E44/Z44))))</f>
        <v>5.720814754553273</v>
      </c>
      <c r="AB44" s="78">
        <v>0</v>
      </c>
      <c r="AC44" s="72">
        <f>IF(ISERROR(AB44/$E44*100),"- ",(AB44/$E44*100))</f>
        <v>0</v>
      </c>
      <c r="AD44" s="80">
        <v>0</v>
      </c>
      <c r="AE44" s="78">
        <v>239.39</v>
      </c>
      <c r="AF44" s="74">
        <v>-0.22139851648560344</v>
      </c>
      <c r="AG44" s="75">
        <v>2.3127814711559074</v>
      </c>
    </row>
    <row r="45" spans="1:33" s="45" customFormat="1" ht="10.5" x14ac:dyDescent="0.15">
      <c r="A45" s="110"/>
      <c r="B45" s="29">
        <v>26</v>
      </c>
      <c r="C45" s="83"/>
      <c r="D45" s="47" t="s">
        <v>987</v>
      </c>
      <c r="E45" s="48"/>
      <c r="F45" s="32"/>
      <c r="G45" s="33" t="s">
        <v>311</v>
      </c>
      <c r="H45" s="34">
        <v>67325.091209395818</v>
      </c>
      <c r="I45" s="34">
        <v>5917.6047520564207</v>
      </c>
      <c r="J45" s="34">
        <v>2177.431651763045</v>
      </c>
      <c r="K45" s="34">
        <v>2177.431651763045</v>
      </c>
      <c r="L45" s="35">
        <f>IF(ISERROR(K45/$H45*100),"- ",(K45/$H45*100))</f>
        <v>3.2342052756984083</v>
      </c>
      <c r="M45" s="35">
        <f>IF(ISERROR(I45/$H45*100),"- ",(I45/$H45*100))</f>
        <v>8.7895978241624224</v>
      </c>
      <c r="N45" s="35">
        <v>18.191500495117133</v>
      </c>
      <c r="O45" s="35">
        <v>18.191500495117133</v>
      </c>
      <c r="P45" s="42">
        <f>IF(AND(O45&lt;0,O44&lt;0),"NA",IF(AND(O45&gt;0,O44&lt;0),"LP",IF(AND(O45&lt;0,O44&gt;0),"PL",((O45/O44-1)*100))))</f>
        <v>44.851162954394312</v>
      </c>
      <c r="Q45" s="34">
        <v>15.578468565116705</v>
      </c>
      <c r="R45" s="37">
        <v>11.79125884360926</v>
      </c>
      <c r="S45" s="34">
        <v>0</v>
      </c>
      <c r="T45" s="38">
        <f>IF(O45&lt;0,"- ",IF(ISERROR(($E44-S45)/O45),"- ",(($E44-S45)/O45)))</f>
        <v>45.730147451184372</v>
      </c>
      <c r="U45" s="34">
        <v>-3660.5222111807216</v>
      </c>
      <c r="V45" s="34">
        <v>6.62</v>
      </c>
      <c r="W45" s="34">
        <v>99830.812653900008</v>
      </c>
      <c r="X45" s="38">
        <f>IF(I45&lt;0,"- ",IF(ISERROR((U45+V45+W45)/I45),"- ",(U45+V45+W45)/I45))</f>
        <v>16.252675613270206</v>
      </c>
      <c r="Y45" s="39">
        <f>IF(ISERROR(W45/H45),"- ",(W45/H45))</f>
        <v>1.4828173398741378</v>
      </c>
      <c r="Z45" s="34">
        <v>163.14274013486008</v>
      </c>
      <c r="AA45" s="40">
        <f>IF(Z45&lt;0,"- ",IF(ISERROR(($E44/Z45)),"- ",(($E44/Z45))))</f>
        <v>5.0992155661497369</v>
      </c>
      <c r="AB45" s="34">
        <v>0</v>
      </c>
      <c r="AC45" s="41">
        <f>IF(ISERROR(AB45/$E44*100),"- ",(AB45/$E44*100))</f>
        <v>0</v>
      </c>
      <c r="AD45" s="42">
        <v>0</v>
      </c>
      <c r="AE45" s="34">
        <v>239.39</v>
      </c>
      <c r="AF45" s="43">
        <v>-0.19829620595244832</v>
      </c>
      <c r="AG45" s="44">
        <v>2.6736264212077012</v>
      </c>
    </row>
    <row r="46" spans="1:33" s="45" customFormat="1" ht="10.5" x14ac:dyDescent="0.15">
      <c r="A46" s="110"/>
      <c r="B46" s="29">
        <v>27</v>
      </c>
      <c r="C46" s="83"/>
      <c r="D46" s="49" t="s">
        <v>830</v>
      </c>
      <c r="E46" s="50"/>
      <c r="F46" s="51"/>
      <c r="G46" s="33" t="s">
        <v>407</v>
      </c>
      <c r="H46" s="34">
        <v>76694.444527151631</v>
      </c>
      <c r="I46" s="34">
        <v>6959.5541446184216</v>
      </c>
      <c r="J46" s="34">
        <v>2584.6290257326968</v>
      </c>
      <c r="K46" s="34">
        <v>2584.6290257326968</v>
      </c>
      <c r="L46" s="35">
        <f>IF(ISERROR(K46/$H46*100),"- ",(K46/$H46*100))</f>
        <v>3.3700342204286748</v>
      </c>
      <c r="M46" s="35">
        <f>IF(ISERROR(I46/$H46*100),"- ",(I46/$H46*100))</f>
        <v>9.074391486275875</v>
      </c>
      <c r="N46" s="35">
        <v>21.593458588351201</v>
      </c>
      <c r="O46" s="35">
        <v>21.593458588351201</v>
      </c>
      <c r="P46" s="42">
        <f>IF(AND(O46&lt;0,O45&lt;0),"NA",IF(AND(O46&gt;0,O45&lt;0),"LP",IF(AND(O46&lt;0,O45&gt;0),"PL",((O46/O45-1)*100))))</f>
        <v>18.700810821774727</v>
      </c>
      <c r="Q46" s="34">
        <v>13.612955584552413</v>
      </c>
      <c r="R46" s="37">
        <v>12.414352337185299</v>
      </c>
      <c r="S46" s="34">
        <v>0</v>
      </c>
      <c r="T46" s="39">
        <f>IF(O46&lt;0,"- ",IF(ISERROR(($E44-S46)/O46),"- ",(($E44-S46)/O46)))</f>
        <v>38.525556088952627</v>
      </c>
      <c r="U46" s="34">
        <v>-4182.3299931947604</v>
      </c>
      <c r="V46" s="34">
        <v>6.62</v>
      </c>
      <c r="W46" s="34">
        <v>99830.812653900008</v>
      </c>
      <c r="X46" s="39">
        <f>IF(I46&lt;0,"- ",IF(ISERROR((U46+V46+W46)/I46),"- ",(U46+V46+W46)/I46))</f>
        <v>13.744429696645435</v>
      </c>
      <c r="Y46" s="39">
        <f>IF(ISERROR(W46/H46),"- ",(W46/H46))</f>
        <v>1.3016694138590124</v>
      </c>
      <c r="Z46" s="34">
        <v>184.73619872321129</v>
      </c>
      <c r="AA46" s="40">
        <f>IF(Z46&lt;0,"- ",IF(ISERROR(($E44/Z46)),"- ",(($E44/Z46))))</f>
        <v>4.5031780763575675</v>
      </c>
      <c r="AB46" s="34">
        <v>0</v>
      </c>
      <c r="AC46" s="41">
        <f>IF(ISERROR(AB46/$E44*100),"- ",(AB46/$E44*100))</f>
        <v>0</v>
      </c>
      <c r="AD46" s="42">
        <v>0</v>
      </c>
      <c r="AE46" s="34">
        <v>239.39</v>
      </c>
      <c r="AF46" s="43">
        <v>-0.20094733931445863</v>
      </c>
      <c r="AG46" s="44">
        <v>3.0053813605574056</v>
      </c>
    </row>
    <row r="47" spans="1:33" s="45" customFormat="1" ht="10.5" x14ac:dyDescent="0.15">
      <c r="A47" s="110"/>
      <c r="B47" s="29">
        <v>28</v>
      </c>
      <c r="C47" s="83"/>
      <c r="D47" s="47" t="s">
        <v>1121</v>
      </c>
      <c r="E47" s="50"/>
      <c r="F47" s="52"/>
      <c r="G47" s="33" t="s">
        <v>458</v>
      </c>
      <c r="H47" s="34">
        <v>86093.029403882523</v>
      </c>
      <c r="I47" s="34">
        <v>7940.0386891153448</v>
      </c>
      <c r="J47" s="34">
        <v>2945.355931066943</v>
      </c>
      <c r="K47" s="34">
        <v>2945.355931066943</v>
      </c>
      <c r="L47" s="35">
        <f>IF(ISERROR(K47/$H47*100),"- ",(K47/$H47*100))</f>
        <v>3.4211317123591849</v>
      </c>
      <c r="M47" s="35">
        <f>IF(ISERROR(I47/$H47*100),"- ",(I47/$H47*100))</f>
        <v>9.2226266680276385</v>
      </c>
      <c r="N47" s="35">
        <v>24.607175997885818</v>
      </c>
      <c r="O47" s="35">
        <v>24.607175997885818</v>
      </c>
      <c r="P47" s="42">
        <f>IF(AND(O47&lt;0,O46&lt;0),"NA",IF(AND(O47&gt;0,O46&lt;0),"LP",IF(AND(O47&lt;0,O46&gt;0),"PL",((O47/O46-1)*100))))</f>
        <v>13.956622081653913</v>
      </c>
      <c r="Q47" s="34">
        <v>14.160831589719736</v>
      </c>
      <c r="R47" s="37">
        <v>12.488430081679086</v>
      </c>
      <c r="S47" s="34">
        <v>0</v>
      </c>
      <c r="T47" s="39">
        <f>IF(O47&lt;0,"- ",IF(ISERROR(($E44-S47)/O47),"- ",(($E44-S47)/O47)))</f>
        <v>33.807211362712835</v>
      </c>
      <c r="U47" s="34">
        <v>-5008.8668773828631</v>
      </c>
      <c r="V47" s="34">
        <v>6.62</v>
      </c>
      <c r="W47" s="34">
        <v>99830.812653900008</v>
      </c>
      <c r="X47" s="39">
        <f>IF(I47&lt;0,"- ",IF(ISERROR((U47+V47+W47)/I47),"- ",(U47+V47+W47)/I47))</f>
        <v>11.943086109456056</v>
      </c>
      <c r="Y47" s="39">
        <f>IF(ISERROR(W47/H47),"- ",(W47/H47))</f>
        <v>1.1595690539076089</v>
      </c>
      <c r="Z47" s="34">
        <v>209.34337472109712</v>
      </c>
      <c r="AA47" s="40">
        <f>IF(Z47&lt;0,"- ",IF(ISERROR(($E44/Z47)),"- ",(($E44/Z47))))</f>
        <v>3.973853966519453</v>
      </c>
      <c r="AB47" s="34">
        <v>0</v>
      </c>
      <c r="AC47" s="41">
        <f>IF(ISERROR(AB47/$E44*100),"- ",(AB47/$E44*100))</f>
        <v>0</v>
      </c>
      <c r="AD47" s="42">
        <v>0</v>
      </c>
      <c r="AE47" s="34">
        <v>239.39</v>
      </c>
      <c r="AF47" s="43">
        <v>-0.21243764147579272</v>
      </c>
      <c r="AG47" s="44">
        <v>3.1873380585847566</v>
      </c>
    </row>
    <row r="48" spans="1:33" s="45" customFormat="1" ht="10.5" x14ac:dyDescent="0.15">
      <c r="A48" s="110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109">
        <v>7</v>
      </c>
      <c r="B49" s="29">
        <v>25</v>
      </c>
      <c r="C49" s="30" t="str">
        <f>VLOOKUP($A49,'All cos summary'!$A$198:$B$204,2,FALSE)</f>
        <v>METROHL IB Equity</v>
      </c>
      <c r="D49" s="63" t="s">
        <v>675</v>
      </c>
      <c r="E49" s="64">
        <v>421.75</v>
      </c>
      <c r="F49" s="65">
        <v>938.55510281758166</v>
      </c>
      <c r="G49" s="33" t="s">
        <v>518</v>
      </c>
      <c r="H49" s="78">
        <v>13312.028</v>
      </c>
      <c r="I49" s="78">
        <v>3029.9549999999999</v>
      </c>
      <c r="J49" s="78">
        <v>1449.6829999999998</v>
      </c>
      <c r="K49" s="78">
        <v>1612.4529999999993</v>
      </c>
      <c r="L49" s="79">
        <f>IF(ISERROR(K49/$H49*100),"- ",(K49/$H49*100))</f>
        <v>12.112752467167281</v>
      </c>
      <c r="M49" s="79">
        <f>IF(ISERROR(I49/$H49*100),"- ",(I49/$H49*100))</f>
        <v>22.761032353597813</v>
      </c>
      <c r="N49" s="79">
        <v>6.9964720417756574</v>
      </c>
      <c r="O49" s="79">
        <v>7.7820339572011816</v>
      </c>
      <c r="P49" s="80" t="s">
        <v>50</v>
      </c>
      <c r="Q49" s="78">
        <v>13.702451228008671</v>
      </c>
      <c r="R49" s="81">
        <v>13.286924564119513</v>
      </c>
      <c r="S49" s="78">
        <v>0</v>
      </c>
      <c r="T49" s="82">
        <f>IF(O49&lt;0,"- ",IF(ISERROR(($E49-S49)/O49),"- ",(($E49-S49)/O49)))</f>
        <v>54.195343058061255</v>
      </c>
      <c r="U49" s="78">
        <v>859.69399999999996</v>
      </c>
      <c r="V49" s="78">
        <v>36.671999999999997</v>
      </c>
      <c r="W49" s="78">
        <v>87440.486153999998</v>
      </c>
      <c r="X49" s="82">
        <f>IF(I49&lt;0,"- ",IF(ISERROR((U49+V49+W49)/I49),"- ",(U49+V49+W49)/I49))</f>
        <v>29.154509606248276</v>
      </c>
      <c r="Y49" s="70">
        <f>IF(ISERROR(W49/H49),"- ",(W49/H49))</f>
        <v>6.5685323193430785</v>
      </c>
      <c r="Z49" s="78">
        <v>64.235480352506258</v>
      </c>
      <c r="AA49" s="71">
        <f>IF(Z49&lt;0,"- ",IF(ISERROR(($E49/Z49)),"- ",(($E49/Z49))))</f>
        <v>6.5656860925699405</v>
      </c>
      <c r="AB49" s="78">
        <v>0</v>
      </c>
      <c r="AC49" s="72">
        <f>IF(ISERROR(AB49/$E49*100),"- ",(AB49/$E49*100))</f>
        <v>0</v>
      </c>
      <c r="AD49" s="80">
        <v>0</v>
      </c>
      <c r="AE49" s="78">
        <v>103.601</v>
      </c>
      <c r="AF49" s="74">
        <v>7.0642923291455648E-2</v>
      </c>
      <c r="AG49" s="75">
        <v>10.461240289210592</v>
      </c>
    </row>
    <row r="50" spans="1:33" s="45" customFormat="1" ht="10.5" x14ac:dyDescent="0.15">
      <c r="A50" s="110"/>
      <c r="B50" s="29">
        <v>26</v>
      </c>
      <c r="C50" s="83"/>
      <c r="D50" s="47" t="s">
        <v>988</v>
      </c>
      <c r="E50" s="48"/>
      <c r="F50" s="32"/>
      <c r="G50" s="33" t="s">
        <v>311</v>
      </c>
      <c r="H50" s="34">
        <v>16515.704013111055</v>
      </c>
      <c r="I50" s="34">
        <v>3949.1148712462909</v>
      </c>
      <c r="J50" s="34">
        <v>1861.8471878953608</v>
      </c>
      <c r="K50" s="34">
        <v>1928.8286556009218</v>
      </c>
      <c r="L50" s="35">
        <f>IF(ISERROR(K50/$H50*100),"- ",(K50/$H50*100))</f>
        <v>11.678755286905806</v>
      </c>
      <c r="M50" s="35">
        <f>IF(ISERROR(I50/$H50*100),"- ",(I50/$H50*100))</f>
        <v>23.911271769651908</v>
      </c>
      <c r="N50" s="35">
        <v>8.9802114104433937</v>
      </c>
      <c r="O50" s="35">
        <v>9.3032818237879358</v>
      </c>
      <c r="P50" s="42">
        <f>IF(AND(O50&lt;0,O49&lt;0),"NA",IF(AND(O50&gt;0,O49&lt;0),"LP",IF(AND(O50&lt;0,O49&gt;0),"PL",((O50/O49-1)*100))))</f>
        <v>19.548203913696007</v>
      </c>
      <c r="Q50" s="34">
        <v>16.391781924076803</v>
      </c>
      <c r="R50" s="37">
        <v>13.678630333529329</v>
      </c>
      <c r="S50" s="34">
        <v>0</v>
      </c>
      <c r="T50" s="38">
        <f>IF(O50&lt;0,"- ",IF(ISERROR(($E49-S50)/O50),"- ",(($E49-S50)/O50)))</f>
        <v>45.333464898549074</v>
      </c>
      <c r="U50" s="34">
        <v>565.84442752099301</v>
      </c>
      <c r="V50" s="34">
        <v>51.676000000000002</v>
      </c>
      <c r="W50" s="34">
        <v>87440.486153999998</v>
      </c>
      <c r="X50" s="38">
        <f>IF(I50&lt;0,"- ",IF(ISERROR((U50+V50+W50)/I50),"- ",(U50+V50+W50)/I50))</f>
        <v>22.298162867501244</v>
      </c>
      <c r="Y50" s="39">
        <f>IF(ISERROR(W50/H50),"- ",(W50/H50))</f>
        <v>5.2943844285768886</v>
      </c>
      <c r="Z50" s="34">
        <v>71.829997194158082</v>
      </c>
      <c r="AA50" s="40">
        <f>IF(Z50&lt;0,"- ",IF(ISERROR(($E49/Z50)),"- ",(($E49/Z50))))</f>
        <v>5.8715023872268901</v>
      </c>
      <c r="AB50" s="34">
        <v>1.3470317115665091</v>
      </c>
      <c r="AC50" s="41">
        <f>IF(ISERROR(AB50/$E49*100),"- ",(AB50/$E49*100))</f>
        <v>0.319391040086902</v>
      </c>
      <c r="AD50" s="42">
        <v>15</v>
      </c>
      <c r="AE50" s="34">
        <v>414.65553599999998</v>
      </c>
      <c r="AF50" s="43">
        <v>4.0002545571646307E-2</v>
      </c>
      <c r="AG50" s="44">
        <v>11.744661246860458</v>
      </c>
    </row>
    <row r="51" spans="1:33" s="45" customFormat="1" ht="10.5" x14ac:dyDescent="0.15">
      <c r="A51" s="110"/>
      <c r="B51" s="29">
        <v>27</v>
      </c>
      <c r="C51" s="83"/>
      <c r="D51" s="49" t="s">
        <v>830</v>
      </c>
      <c r="E51" s="50"/>
      <c r="F51" s="51"/>
      <c r="G51" s="33" t="s">
        <v>407</v>
      </c>
      <c r="H51" s="34">
        <v>18732.111491670559</v>
      </c>
      <c r="I51" s="34">
        <v>4696.3669226071997</v>
      </c>
      <c r="J51" s="34">
        <v>2460.2681727447543</v>
      </c>
      <c r="K51" s="34">
        <v>2460.2681727447543</v>
      </c>
      <c r="L51" s="35">
        <f>IF(ISERROR(K51/$H51*100),"- ",(K51/$H51*100))</f>
        <v>13.133960759515764</v>
      </c>
      <c r="M51" s="35">
        <f>IF(ISERROR(I51/$H51*100),"- ",(I51/$H51*100))</f>
        <v>25.071209536071208</v>
      </c>
      <c r="N51" s="35">
        <v>11.866563733733701</v>
      </c>
      <c r="O51" s="35">
        <v>11.866563733733701</v>
      </c>
      <c r="P51" s="42">
        <f>IF(AND(O51&lt;0,O50&lt;0),"NA",IF(AND(O51&gt;0,O50&lt;0),"LP",IF(AND(O51&lt;0,O50&gt;0),"PL",((O51/O50-1)*100))))</f>
        <v>27.552448248870686</v>
      </c>
      <c r="Q51" s="34">
        <v>18.572512395342354</v>
      </c>
      <c r="R51" s="37">
        <v>15.496326838722357</v>
      </c>
      <c r="S51" s="34">
        <v>0</v>
      </c>
      <c r="T51" s="39">
        <f>IF(O51&lt;0,"- ",IF(ISERROR(($E49-S51)/O51),"- ",(($E49-S51)/O51)))</f>
        <v>35.541038624439295</v>
      </c>
      <c r="U51" s="34">
        <v>-1008.5195975072643</v>
      </c>
      <c r="V51" s="34">
        <v>68.180400000000006</v>
      </c>
      <c r="W51" s="34">
        <v>87440.486153999998</v>
      </c>
      <c r="X51" s="39">
        <f>IF(I51&lt;0,"- ",IF(ISERROR((U51+V51+W51)/I51),"- ",(U51+V51+W51)/I51))</f>
        <v>18.418524016959044</v>
      </c>
      <c r="Y51" s="39">
        <f>IF(ISERROR(W51/H51),"- ",(W51/H51))</f>
        <v>4.6679460664581978</v>
      </c>
      <c r="Z51" s="34">
        <v>81.323248181145004</v>
      </c>
      <c r="AA51" s="40">
        <f>IF(Z51&lt;0,"- ",IF(ISERROR(($E49/Z51)),"- ",(($E49/Z51))))</f>
        <v>5.1860938837632871</v>
      </c>
      <c r="AB51" s="34">
        <v>2.3733127467467403</v>
      </c>
      <c r="AC51" s="41">
        <f>IF(ISERROR(AB51/$E49*100),"- ",(AB51/$E49*100))</f>
        <v>0.56272975619365506</v>
      </c>
      <c r="AD51" s="42">
        <v>20</v>
      </c>
      <c r="AE51" s="34">
        <v>414.65553599999998</v>
      </c>
      <c r="AF51" s="43">
        <v>-6.3284074673560148E-2</v>
      </c>
      <c r="AG51" s="44">
        <v>11.77257222738197</v>
      </c>
    </row>
    <row r="52" spans="1:33" s="45" customFormat="1" ht="10.5" x14ac:dyDescent="0.15">
      <c r="A52" s="110"/>
      <c r="B52" s="29">
        <v>28</v>
      </c>
      <c r="C52" s="83"/>
      <c r="D52" s="47" t="s">
        <v>1121</v>
      </c>
      <c r="E52" s="50"/>
      <c r="F52" s="52"/>
      <c r="G52" s="33" t="s">
        <v>458</v>
      </c>
      <c r="H52" s="34">
        <v>21051.919593938401</v>
      </c>
      <c r="I52" s="34">
        <v>5394.0208803645437</v>
      </c>
      <c r="J52" s="34">
        <v>2944.8588811935915</v>
      </c>
      <c r="K52" s="34">
        <v>2944.8588811935915</v>
      </c>
      <c r="L52" s="35">
        <f>IF(ISERROR(K52/$H52*100),"- ",(K52/$H52*100))</f>
        <v>13.988552768563306</v>
      </c>
      <c r="M52" s="35">
        <f>IF(ISERROR(I52/$H52*100),"- ",(I52/$H52*100))</f>
        <v>25.622465715276981</v>
      </c>
      <c r="N52" s="35">
        <v>14.203880693847008</v>
      </c>
      <c r="O52" s="35">
        <v>14.203880693847008</v>
      </c>
      <c r="P52" s="42">
        <f>IF(AND(O52&lt;0,O51&lt;0),"NA",IF(AND(O52&gt;0,O51&lt;0),"LP",IF(AND(O52&lt;0,O51&gt;0),"PL",((O52/O51-1)*100))))</f>
        <v>19.696662088190653</v>
      </c>
      <c r="Q52" s="34">
        <v>19.738183366290578</v>
      </c>
      <c r="R52" s="37">
        <v>16.325398850368078</v>
      </c>
      <c r="S52" s="34">
        <v>0</v>
      </c>
      <c r="T52" s="39">
        <f>IF(O52&lt;0,"- ",IF(ISERROR(($E49-S52)/O52),"- ",(($E49-S52)/O52)))</f>
        <v>29.692589588048165</v>
      </c>
      <c r="U52" s="34">
        <v>-3075.5781104424045</v>
      </c>
      <c r="V52" s="34">
        <v>86.335240000000013</v>
      </c>
      <c r="W52" s="34">
        <v>87440.486153999998</v>
      </c>
      <c r="X52" s="39">
        <f>IF(I52&lt;0,"- ",IF(ISERROR((U52+V52+W52)/I52),"- ",(U52+V52+W52)/I52))</f>
        <v>15.656454647956448</v>
      </c>
      <c r="Y52" s="39">
        <f>IF(ISERROR(W52/H52),"- ",(W52/H52))</f>
        <v>4.1535635628770518</v>
      </c>
      <c r="Z52" s="34">
        <v>92.686352736222616</v>
      </c>
      <c r="AA52" s="40">
        <f>IF(Z52&lt;0,"- ",IF(ISERROR(($E49/Z52)),"- ",(($E49/Z52))))</f>
        <v>4.5502923305253384</v>
      </c>
      <c r="AB52" s="34">
        <v>2.8407761387694022</v>
      </c>
      <c r="AC52" s="41">
        <f>IF(ISERROR(AB52/$E49*100),"- ",(AB52/$E49*100))</f>
        <v>0.67356873474081858</v>
      </c>
      <c r="AD52" s="42">
        <v>20</v>
      </c>
      <c r="AE52" s="34">
        <v>414.65553599999998</v>
      </c>
      <c r="AF52" s="43">
        <v>-0.16977353413346247</v>
      </c>
      <c r="AG52" s="44">
        <v>12.717321294293916</v>
      </c>
    </row>
    <row r="53" spans="1:33" s="45" customFormat="1" ht="10.5" x14ac:dyDescent="0.15">
      <c r="A53" s="110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110"/>
      <c r="B54" s="46"/>
      <c r="D54" s="84" t="s">
        <v>525</v>
      </c>
      <c r="E54" s="85"/>
      <c r="F54" s="86"/>
      <c r="G54" s="87"/>
      <c r="H54" s="88"/>
      <c r="I54" s="88"/>
      <c r="J54" s="88"/>
      <c r="K54" s="88"/>
      <c r="L54" s="88"/>
      <c r="M54" s="88"/>
      <c r="N54" s="89"/>
      <c r="O54" s="89"/>
      <c r="P54" s="90"/>
      <c r="Q54" s="89"/>
      <c r="R54" s="89"/>
      <c r="S54" s="75"/>
      <c r="T54" s="91"/>
      <c r="U54" s="91"/>
      <c r="V54" s="91"/>
      <c r="W54" s="91"/>
      <c r="X54" s="91"/>
      <c r="Y54" s="89"/>
      <c r="Z54" s="89"/>
      <c r="AA54" s="89"/>
      <c r="AB54" s="89"/>
      <c r="AC54" s="89"/>
      <c r="AD54" s="89"/>
      <c r="AE54" s="89"/>
      <c r="AF54" s="89"/>
      <c r="AG54" s="89"/>
    </row>
    <row r="55" spans="1:33" s="45" customFormat="1" ht="10.5" x14ac:dyDescent="0.15">
      <c r="A55" s="110"/>
      <c r="B55" s="46"/>
      <c r="D55" s="45" t="s">
        <v>36</v>
      </c>
      <c r="E55" s="92"/>
      <c r="F55" s="93"/>
      <c r="G55" s="94"/>
      <c r="H55" s="56"/>
      <c r="I55" s="56"/>
      <c r="J55" s="56"/>
      <c r="K55" s="56"/>
      <c r="L55" s="56"/>
      <c r="M55" s="56"/>
      <c r="N55" s="57"/>
      <c r="O55" s="57"/>
      <c r="P55" s="95"/>
      <c r="Q55" s="57"/>
      <c r="R55" s="57"/>
      <c r="S55" s="44"/>
      <c r="T55" s="61"/>
      <c r="U55" s="61"/>
      <c r="V55" s="61"/>
      <c r="W55" s="61"/>
      <c r="X55" s="61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97" customFormat="1" x14ac:dyDescent="0.2">
      <c r="A56" s="112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1:33" s="97" customFormat="1" x14ac:dyDescent="0.2">
      <c r="A57" s="112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2"/>
      <c r="Z57" s="102"/>
      <c r="AA57" s="102"/>
      <c r="AB57" s="102"/>
      <c r="AC57" s="102"/>
      <c r="AD57" s="102"/>
      <c r="AE57" s="102"/>
      <c r="AF57" s="102"/>
      <c r="AG57" s="102"/>
    </row>
    <row r="58" spans="1:33" s="97" customFormat="1" x14ac:dyDescent="0.2">
      <c r="A58" s="112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2"/>
      <c r="Z58" s="102"/>
      <c r="AA58" s="102"/>
      <c r="AB58" s="102"/>
      <c r="AC58" s="102"/>
      <c r="AD58" s="102"/>
      <c r="AE58" s="102"/>
      <c r="AF58" s="102"/>
      <c r="AG58" s="102"/>
    </row>
  </sheetData>
  <mergeCells count="13">
    <mergeCell ref="H4:J4"/>
    <mergeCell ref="K4:N4"/>
    <mergeCell ref="P4:T4"/>
    <mergeCell ref="H5:J5"/>
    <mergeCell ref="K5:N5"/>
    <mergeCell ref="P5:T5"/>
    <mergeCell ref="AE7:AG7"/>
    <mergeCell ref="K6:N6"/>
    <mergeCell ref="P6:T6"/>
    <mergeCell ref="H7:P7"/>
    <mergeCell ref="Q7:R7"/>
    <mergeCell ref="S7:AA7"/>
    <mergeCell ref="AB7:AD7"/>
  </mergeCells>
  <conditionalFormatting sqref="G9:G12">
    <cfRule type="cellIs" dxfId="209" priority="10" stopIfTrue="1" operator="equal">
      <formula>#DIV/0!</formula>
    </cfRule>
  </conditionalFormatting>
  <conditionalFormatting sqref="G14:G17">
    <cfRule type="cellIs" dxfId="208" priority="5" stopIfTrue="1" operator="equal">
      <formula>#DIV/0!</formula>
    </cfRule>
  </conditionalFormatting>
  <conditionalFormatting sqref="G19:G22">
    <cfRule type="cellIs" dxfId="207" priority="9" stopIfTrue="1" operator="equal">
      <formula>#DIV/0!</formula>
    </cfRule>
  </conditionalFormatting>
  <conditionalFormatting sqref="G24:G27">
    <cfRule type="cellIs" dxfId="206" priority="6" stopIfTrue="1" operator="equal">
      <formula>#DIV/0!</formula>
    </cfRule>
  </conditionalFormatting>
  <conditionalFormatting sqref="G29:G32">
    <cfRule type="cellIs" dxfId="205" priority="11" stopIfTrue="1" operator="equal">
      <formula>#DIV/0!</formula>
    </cfRule>
  </conditionalFormatting>
  <conditionalFormatting sqref="G34:G37">
    <cfRule type="cellIs" dxfId="204" priority="12" stopIfTrue="1" operator="equal">
      <formula>#DIV/0!</formula>
    </cfRule>
  </conditionalFormatting>
  <conditionalFormatting sqref="G39:G42">
    <cfRule type="cellIs" dxfId="203" priority="1" stopIfTrue="1" operator="equal">
      <formula>#DIV/0!</formula>
    </cfRule>
  </conditionalFormatting>
  <conditionalFormatting sqref="G44:G47">
    <cfRule type="cellIs" dxfId="202" priority="3" stopIfTrue="1" operator="equal">
      <formula>#DIV/0!</formula>
    </cfRule>
  </conditionalFormatting>
  <conditionalFormatting sqref="G49:G52">
    <cfRule type="cellIs" dxfId="201" priority="8" stopIfTrue="1" operator="equal">
      <formula>#DIV/0!</formula>
    </cfRule>
  </conditionalFormatting>
  <conditionalFormatting sqref="AG9:AG12">
    <cfRule type="cellIs" dxfId="200" priority="20" stopIfTrue="1" operator="equal">
      <formula>#DIV/0!</formula>
    </cfRule>
  </conditionalFormatting>
  <conditionalFormatting sqref="AG14:AG17">
    <cfRule type="cellIs" dxfId="199" priority="16" stopIfTrue="1" operator="equal">
      <formula>#DIV/0!</formula>
    </cfRule>
  </conditionalFormatting>
  <conditionalFormatting sqref="AG19:AG22">
    <cfRule type="cellIs" dxfId="198" priority="19" stopIfTrue="1" operator="equal">
      <formula>#DIV/0!</formula>
    </cfRule>
  </conditionalFormatting>
  <conditionalFormatting sqref="AG24:AG27">
    <cfRule type="cellIs" dxfId="197" priority="14" stopIfTrue="1" operator="equal">
      <formula>#DIV/0!</formula>
    </cfRule>
  </conditionalFormatting>
  <conditionalFormatting sqref="AG29:AG32">
    <cfRule type="cellIs" dxfId="196" priority="15" stopIfTrue="1" operator="equal">
      <formula>#DIV/0!</formula>
    </cfRule>
  </conditionalFormatting>
  <conditionalFormatting sqref="AG34:AG37">
    <cfRule type="cellIs" dxfId="195" priority="17" stopIfTrue="1" operator="equal">
      <formula>#DIV/0!</formula>
    </cfRule>
  </conditionalFormatting>
  <conditionalFormatting sqref="AG39:AG42">
    <cfRule type="cellIs" dxfId="194" priority="2" stopIfTrue="1" operator="equal">
      <formula>#DIV/0!</formula>
    </cfRule>
  </conditionalFormatting>
  <conditionalFormatting sqref="AG44:AG47">
    <cfRule type="cellIs" dxfId="193" priority="4" stopIfTrue="1" operator="equal">
      <formula>#DIV/0!</formula>
    </cfRule>
  </conditionalFormatting>
  <conditionalFormatting sqref="AG49:AG52">
    <cfRule type="cellIs" dxfId="192" priority="13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C21BE-A5BA-465A-95BE-EB5085D032C6}">
  <sheetPr codeName="Sheet24">
    <pageSetUpPr autoPageBreaks="0"/>
  </sheetPr>
  <dimension ref="A1:AG5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F24" sqref="F24"/>
    </sheetView>
  </sheetViews>
  <sheetFormatPr defaultRowHeight="12.75" x14ac:dyDescent="0.2"/>
  <cols>
    <col min="1" max="1" width="1.85546875" style="417" hidden="1" customWidth="1"/>
    <col min="2" max="2" width="2.7109375" style="9" hidden="1" customWidth="1"/>
    <col min="3" max="3" width="15.140625" style="9" hidden="1" customWidth="1"/>
    <col min="4" max="4" width="32.28515625" style="9" customWidth="1"/>
    <col min="5" max="5" width="5" style="9" bestFit="1" customWidth="1"/>
    <col min="6" max="6" width="19.1406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5" style="9" customWidth="1"/>
    <col min="19" max="19" width="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4.42578125" style="9" customWidth="1"/>
    <col min="30" max="30" width="6.5703125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417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421</v>
      </c>
      <c r="H6" s="12"/>
      <c r="I6" s="12"/>
      <c r="J6" s="12"/>
      <c r="K6" s="501"/>
      <c r="L6" s="501"/>
      <c r="M6" s="501"/>
      <c r="N6" s="501"/>
      <c r="P6" s="501"/>
      <c r="Q6" s="501"/>
      <c r="R6" s="501"/>
      <c r="S6" s="501"/>
      <c r="T6" s="501"/>
    </row>
    <row r="7" spans="1:33" s="13" customFormat="1" ht="12" x14ac:dyDescent="0.2">
      <c r="A7" s="418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47">
        <v>1</v>
      </c>
      <c r="B9" s="29">
        <v>25</v>
      </c>
      <c r="C9" s="30" t="str">
        <f>VLOOKUP($A9,'All cos summary'!$A$206:$B$212,2,FALSE)</f>
        <v>IH IB Equity</v>
      </c>
      <c r="D9" s="30" t="s">
        <v>677</v>
      </c>
      <c r="E9" s="31">
        <v>582.75</v>
      </c>
      <c r="F9" s="32">
        <v>8903.6132698357742</v>
      </c>
      <c r="G9" s="33" t="s">
        <v>518</v>
      </c>
      <c r="H9" s="34">
        <v>83345.399999999994</v>
      </c>
      <c r="I9" s="34">
        <v>27693.299999999988</v>
      </c>
      <c r="J9" s="34">
        <v>19075.899999999987</v>
      </c>
      <c r="K9" s="34">
        <v>16027.899999999989</v>
      </c>
      <c r="L9" s="35">
        <f>IF(ISERROR(K9/$H9*100),"- ",(K9/$H9*100))</f>
        <v>19.230695395306746</v>
      </c>
      <c r="M9" s="35">
        <f>IF(ISERROR(I9/$H9*100),"- ",(I9/$H9*100))</f>
        <v>33.227148708866942</v>
      </c>
      <c r="N9" s="35">
        <v>13.429953073163412</v>
      </c>
      <c r="O9" s="35">
        <v>11.284078070306295</v>
      </c>
      <c r="P9" s="36" t="s">
        <v>50</v>
      </c>
      <c r="Q9" s="34">
        <v>16.463932701682278</v>
      </c>
      <c r="R9" s="37">
        <v>15.547965403912034</v>
      </c>
      <c r="S9" s="34">
        <v>0</v>
      </c>
      <c r="T9" s="38">
        <f>IF(O9&lt;0,"- ",IF(ISERROR(($E9-S9)/O9),"- ",(($E9-S9)/O9)))</f>
        <v>51.64356329060579</v>
      </c>
      <c r="U9" s="34">
        <v>-1835.4</v>
      </c>
      <c r="V9" s="34">
        <v>12549</v>
      </c>
      <c r="W9" s="34">
        <v>829505.13028425002</v>
      </c>
      <c r="X9" s="38">
        <f>IF(I9&lt;0,"- ",IF(ISERROR((U9+V9+W9)/I9),"- ",(U9+V9+W9)/I9))</f>
        <v>30.340144738411471</v>
      </c>
      <c r="Y9" s="39">
        <f>IF(ISERROR(W9/H9),"- ",(W9/H9))</f>
        <v>9.9526204239736096</v>
      </c>
      <c r="Z9" s="34">
        <v>78.574437674335528</v>
      </c>
      <c r="AA9" s="40">
        <f>IF(Z9&lt;0,"- ",IF(ISERROR(($E9/Z9)),"- ",(($E9/Z9))))</f>
        <v>7.4165341458159926</v>
      </c>
      <c r="AB9" s="34">
        <v>2.2547880156333635</v>
      </c>
      <c r="AC9" s="41">
        <f>IF(ISERROR(AB9/$E9*100),"- ",(AB9/$E9*100))</f>
        <v>0.38692201040469559</v>
      </c>
      <c r="AD9" s="42">
        <v>16.789247165271373</v>
      </c>
      <c r="AE9" s="34">
        <v>1423.4</v>
      </c>
      <c r="AF9" s="43">
        <v>-1.6282593575676713E-2</v>
      </c>
      <c r="AG9" s="44">
        <v>28.772622699386488</v>
      </c>
    </row>
    <row r="10" spans="1:33" s="45" customFormat="1" ht="10.5" x14ac:dyDescent="0.15">
      <c r="B10" s="29">
        <v>26</v>
      </c>
      <c r="C10" s="47"/>
      <c r="D10" s="47" t="s">
        <v>989</v>
      </c>
      <c r="E10" s="48"/>
      <c r="F10" s="32"/>
      <c r="G10" s="33" t="s">
        <v>311</v>
      </c>
      <c r="H10" s="34">
        <v>96748.79276176347</v>
      </c>
      <c r="I10" s="34">
        <v>32209.879968420719</v>
      </c>
      <c r="J10" s="34">
        <v>19502.028630147721</v>
      </c>
      <c r="K10" s="34">
        <v>19502.028630147721</v>
      </c>
      <c r="L10" s="35">
        <f>IF(ISERROR(K10/$H10*100),"- ",(K10/$H10*100))</f>
        <v>20.157387057190451</v>
      </c>
      <c r="M10" s="35">
        <f>IF(ISERROR(I10/$H10*100),"- ",(I10/$H10*100))</f>
        <v>33.29228101867389</v>
      </c>
      <c r="N10" s="35">
        <v>13.729959233083283</v>
      </c>
      <c r="O10" s="35">
        <v>13.729959233083283</v>
      </c>
      <c r="P10" s="42">
        <f>IF(AND(O10&lt;0,O9&lt;0),"NA",IF(AND(O10&gt;0,O9&lt;0),"LP",IF(AND(O10&lt;0,O9&gt;0),"PL",((O10/O9-1)*100))))</f>
        <v>21.675507272616713</v>
      </c>
      <c r="Q10" s="34">
        <v>16.838743613159764</v>
      </c>
      <c r="R10" s="37">
        <v>16.397105994173266</v>
      </c>
      <c r="S10" s="34">
        <v>0</v>
      </c>
      <c r="T10" s="38">
        <f>IF(O10&lt;0,"- ",IF(ISERROR(($E9-S10)/O10),"- ",(($E9-S10)/O10)))</f>
        <v>42.443680283902353</v>
      </c>
      <c r="U10" s="34">
        <v>-1355.8572714227487</v>
      </c>
      <c r="V10" s="34">
        <v>13883.526870720567</v>
      </c>
      <c r="W10" s="34">
        <v>829505.13028425002</v>
      </c>
      <c r="X10" s="38">
        <f>IF(I10&lt;0,"- ",IF(ISERROR((U10+V10+W10)/I10),"- ",(U10+V10+W10)/I10))</f>
        <v>26.142065748431708</v>
      </c>
      <c r="Y10" s="39">
        <f>IF(ISERROR(W10/H10),"- ",(W10/H10))</f>
        <v>8.5738034202332969</v>
      </c>
      <c r="Z10" s="34">
        <v>88.893641606999154</v>
      </c>
      <c r="AA10" s="40">
        <f>IF(Z10&lt;0,"- ",IF(ISERROR(($E9/Z10)),"- ",(($E9/Z10))))</f>
        <v>6.5555869853588771</v>
      </c>
      <c r="AB10" s="34">
        <v>2.7155799822799032</v>
      </c>
      <c r="AC10" s="41">
        <f>IF(ISERROR(AB10/$E9*100),"- ",(AB10/$E9*100))</f>
        <v>0.4659939909532223</v>
      </c>
      <c r="AD10" s="42">
        <v>19.778499966238254</v>
      </c>
      <c r="AE10" s="34">
        <v>1423.4</v>
      </c>
      <c r="AF10" s="43">
        <v>-1.0259826984692747E-2</v>
      </c>
      <c r="AG10" s="44">
        <v>55.007997175702336</v>
      </c>
    </row>
    <row r="11" spans="1:33" s="45" customFormat="1" ht="10.5" x14ac:dyDescent="0.15">
      <c r="B11" s="29">
        <v>27</v>
      </c>
      <c r="C11" s="47"/>
      <c r="D11" s="49" t="s">
        <v>845</v>
      </c>
      <c r="E11" s="50"/>
      <c r="F11" s="51"/>
      <c r="G11" s="33" t="s">
        <v>407</v>
      </c>
      <c r="H11" s="34">
        <v>106926.67822054714</v>
      </c>
      <c r="I11" s="34">
        <v>37018.168000093079</v>
      </c>
      <c r="J11" s="34">
        <v>22930.290608528561</v>
      </c>
      <c r="K11" s="34">
        <v>22930.290608528561</v>
      </c>
      <c r="L11" s="35">
        <f>IF(ISERROR(K11/$H11*100),"- ",(K11/$H11*100))</f>
        <v>21.444873244105185</v>
      </c>
      <c r="M11" s="35">
        <f>IF(ISERROR(I11/$H11*100),"- ",(I11/$H11*100))</f>
        <v>34.620142153616094</v>
      </c>
      <c r="N11" s="35">
        <v>16.143549023979915</v>
      </c>
      <c r="O11" s="35">
        <v>16.143549023979915</v>
      </c>
      <c r="P11" s="42">
        <f>IF(AND(O11&lt;0,O10&lt;0),"NA",IF(AND(O11&gt;0,O10&lt;0),"LP",IF(AND(O11&lt;0,O10&gt;0),"PL",((O11/O10-1)*100))))</f>
        <v>17.579001874098221</v>
      </c>
      <c r="Q11" s="34">
        <v>17.683573661072653</v>
      </c>
      <c r="R11" s="37">
        <v>17.010924381344569</v>
      </c>
      <c r="S11" s="34">
        <v>0</v>
      </c>
      <c r="T11" s="39">
        <f>IF(O11&lt;0,"- ",IF(ISERROR(($E9-S11)/O11),"- ",(($E9-S11)/O11)))</f>
        <v>36.098010365277965</v>
      </c>
      <c r="U11" s="34">
        <v>-4137.4299352762282</v>
      </c>
      <c r="V11" s="34">
        <v>15441.137113511226</v>
      </c>
      <c r="W11" s="34">
        <v>829505.13028425002</v>
      </c>
      <c r="X11" s="39">
        <f>IF(I11&lt;0,"- ",IF(ISERROR((U11+V11+W11)/I11),"- ",(U11+V11+W11)/I11))</f>
        <v>22.71341027628301</v>
      </c>
      <c r="Y11" s="39">
        <f>IF(ISERROR(W11/H11),"- ",(W11/H11))</f>
        <v>7.7577003614880038</v>
      </c>
      <c r="Z11" s="34">
        <v>100.90849567936866</v>
      </c>
      <c r="AA11" s="40">
        <f>IF(Z11&lt;0,"- ",IF(ISERROR(($E9/Z11)),"- ",(($E9/Z11))))</f>
        <v>5.7750340650370697</v>
      </c>
      <c r="AB11" s="34">
        <v>3.1618037032551296</v>
      </c>
      <c r="AC11" s="41">
        <f>IF(ISERROR(AB11/$E9*100),"- ",(AB11/$E9*100))</f>
        <v>0.5425660580446382</v>
      </c>
      <c r="AD11" s="42">
        <v>19.58555518714336</v>
      </c>
      <c r="AE11" s="34">
        <v>1423.4</v>
      </c>
      <c r="AF11" s="43">
        <v>-2.7682565526003275E-2</v>
      </c>
      <c r="AG11" s="44">
        <v>69.411287999242148</v>
      </c>
    </row>
    <row r="12" spans="1:33" s="45" customFormat="1" ht="10.5" x14ac:dyDescent="0.15">
      <c r="B12" s="29">
        <v>28</v>
      </c>
      <c r="D12" s="47" t="s">
        <v>1123</v>
      </c>
      <c r="E12" s="50"/>
      <c r="F12" s="52"/>
      <c r="G12" s="33" t="s">
        <v>458</v>
      </c>
      <c r="H12" s="34">
        <v>119419.26019093509</v>
      </c>
      <c r="I12" s="34">
        <v>42482.10905513262</v>
      </c>
      <c r="J12" s="34">
        <v>26547.918881584257</v>
      </c>
      <c r="K12" s="34">
        <v>26547.918881584257</v>
      </c>
      <c r="L12" s="35">
        <f>IF(ISERROR(K12/$H12*100),"- ",(K12/$H12*100))</f>
        <v>22.230851907085807</v>
      </c>
      <c r="M12" s="35">
        <f>IF(ISERROR(I12/$H12*100),"- ",(I12/$H12*100))</f>
        <v>35.57391746290299</v>
      </c>
      <c r="N12" s="35">
        <v>18.69045784313326</v>
      </c>
      <c r="O12" s="35">
        <v>18.69045784313326</v>
      </c>
      <c r="P12" s="42">
        <f>IF(AND(O12&lt;0,O11&lt;0),"NA",IF(AND(O12&gt;0,O11&lt;0),"LP",IF(AND(O12&lt;0,O11&gt;0),"PL",((O12/O11-1)*100))))</f>
        <v>15.776635084206836</v>
      </c>
      <c r="Q12" s="34">
        <v>18.244362986609026</v>
      </c>
      <c r="R12" s="37">
        <v>17.32666946774636</v>
      </c>
      <c r="S12" s="34">
        <v>0</v>
      </c>
      <c r="T12" s="39">
        <f>IF(O12&lt;0,"- ",IF(ISERROR(($E9-S12)/O12),"- ",(($E9-S12)/O12)))</f>
        <v>31.179011498324435</v>
      </c>
      <c r="U12" s="34">
        <v>-12454.14033155096</v>
      </c>
      <c r="V12" s="34">
        <v>17250.093883076217</v>
      </c>
      <c r="W12" s="34">
        <v>829505.13028425002</v>
      </c>
      <c r="X12" s="39">
        <f>IF(I12&lt;0,"- ",IF(ISERROR((U12+V12+W12)/I12),"- ",(U12+V12+W12)/I12))</f>
        <v>19.638880987594856</v>
      </c>
      <c r="Y12" s="39">
        <f>IF(ISERROR(W12/H12),"- ",(W12/H12))</f>
        <v>6.9461586762301541</v>
      </c>
      <c r="Z12" s="34">
        <v>114.83357613570917</v>
      </c>
      <c r="AA12" s="40">
        <f>IF(Z12&lt;0,"- ",IF(ISERROR(($E9/Z12)),"- ",(($E9/Z12))))</f>
        <v>5.0747352787420983</v>
      </c>
      <c r="AB12" s="34">
        <v>3.664494856931714</v>
      </c>
      <c r="AC12" s="41">
        <f>IF(ISERROR(AB12/$E9*100),"- ",(AB12/$E9*100))</f>
        <v>0.62882794627742844</v>
      </c>
      <c r="AD12" s="42">
        <v>19.60623376745168</v>
      </c>
      <c r="AE12" s="34">
        <v>1423.4</v>
      </c>
      <c r="AF12" s="43">
        <v>-7.3447332014449127E-2</v>
      </c>
      <c r="AG12" s="44">
        <v>80.518671201874938</v>
      </c>
    </row>
    <row r="13" spans="1:33" s="45" customFormat="1" ht="10.5" x14ac:dyDescent="0.15"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47">
        <f>+A9+1</f>
        <v>2</v>
      </c>
      <c r="B14" s="29">
        <v>25</v>
      </c>
      <c r="C14" s="30" t="str">
        <f>VLOOKUP($A14,'All cos summary'!$A$206:$B$212,2,FALSE)</f>
        <v>ITCHOTEL IB Equity</v>
      </c>
      <c r="D14" s="63" t="s">
        <v>678</v>
      </c>
      <c r="E14" s="64">
        <v>148.09</v>
      </c>
      <c r="F14" s="65">
        <v>3310.9854730833472</v>
      </c>
      <c r="G14" s="33" t="s">
        <v>518</v>
      </c>
      <c r="H14" s="66">
        <v>33614.9</v>
      </c>
      <c r="I14" s="66">
        <v>12108.799999999996</v>
      </c>
      <c r="J14" s="66">
        <v>6346.0999999999949</v>
      </c>
      <c r="K14" s="66">
        <v>6346.0999999999949</v>
      </c>
      <c r="L14" s="67">
        <f>IF(ISERROR(K14/$H14*100),"- ",(K14/$H14*100))</f>
        <v>18.878830518609291</v>
      </c>
      <c r="M14" s="67">
        <f>IF(ISERROR(I14/$H14*100),"- ",(I14/$H14*100))</f>
        <v>36.022121142707533</v>
      </c>
      <c r="N14" s="67">
        <v>3.0492504324428191</v>
      </c>
      <c r="O14" s="67">
        <v>3.0492504324428191</v>
      </c>
      <c r="P14" s="68" t="s">
        <v>50</v>
      </c>
      <c r="Q14" s="66" t="s">
        <v>50</v>
      </c>
      <c r="R14" s="69" t="s">
        <v>50</v>
      </c>
      <c r="S14" s="66">
        <v>0</v>
      </c>
      <c r="T14" s="70">
        <f>IF(O14&lt;0,"- ",IF(ISERROR(($E14-S14)/O14),"- ",(($E14-S14)/O14)))</f>
        <v>48.566033942106216</v>
      </c>
      <c r="U14" s="66">
        <v>-16535.599999999999</v>
      </c>
      <c r="V14" s="66">
        <v>362.7</v>
      </c>
      <c r="W14" s="66">
        <v>308467.96159981005</v>
      </c>
      <c r="X14" s="70">
        <f>IF(I14&lt;0,"- ",IF(ISERROR((U14+V14+W14)/I14),"- ",(U14+V14+W14)/I14))</f>
        <v>24.139060980428294</v>
      </c>
      <c r="Y14" s="70">
        <f>IF(ISERROR(W14/H14),"- ",(W14/H14))</f>
        <v>9.1765247434860751</v>
      </c>
      <c r="Z14" s="66">
        <v>51.375024024601196</v>
      </c>
      <c r="AA14" s="71">
        <f>IF(Z14&lt;0,"- ",IF(ISERROR(($E14/Z14)),"- ",(($E14/Z14))))</f>
        <v>2.8825290656620686</v>
      </c>
      <c r="AB14" s="66">
        <v>0</v>
      </c>
      <c r="AC14" s="72">
        <f>IF(ISERROR(AB14/$E14*100),"- ",(AB14/$E14*100))</f>
        <v>0</v>
      </c>
      <c r="AD14" s="73">
        <v>0</v>
      </c>
      <c r="AE14" s="66">
        <v>2081.1999999999998</v>
      </c>
      <c r="AF14" s="74" t="s">
        <v>50</v>
      </c>
      <c r="AG14" s="75" t="s">
        <v>50</v>
      </c>
    </row>
    <row r="15" spans="1:33" s="45" customFormat="1" ht="10.5" x14ac:dyDescent="0.15">
      <c r="B15" s="29">
        <v>26</v>
      </c>
      <c r="C15" s="47"/>
      <c r="D15" s="47" t="s">
        <v>990</v>
      </c>
      <c r="E15" s="48"/>
      <c r="F15" s="32"/>
      <c r="G15" s="33" t="s">
        <v>311</v>
      </c>
      <c r="H15" s="34">
        <v>39720.516183991203</v>
      </c>
      <c r="I15" s="34">
        <v>14912.205461857902</v>
      </c>
      <c r="J15" s="34">
        <v>8138.9032634039277</v>
      </c>
      <c r="K15" s="34">
        <v>8138.9032634039277</v>
      </c>
      <c r="L15" s="35">
        <f>IF(ISERROR(K15/$H15*100),"- ",(K15/$H15*100))</f>
        <v>20.490426724827405</v>
      </c>
      <c r="M15" s="35">
        <f>IF(ISERROR(I15/$H15*100),"- ",(I15/$H15*100))</f>
        <v>37.542828982338492</v>
      </c>
      <c r="N15" s="35">
        <v>3.9106781008091143</v>
      </c>
      <c r="O15" s="35">
        <v>3.9106781008091143</v>
      </c>
      <c r="P15" s="42">
        <f>IF(AND(O15&lt;0,O14&lt;0),"NA",IF(AND(O15&gt;0,O14&lt;0),"LP",IF(AND(O15&lt;0,O14&gt;0),"PL",((O15/O14-1)*100))))</f>
        <v>28.250472942499094</v>
      </c>
      <c r="Q15" s="34">
        <v>8.9600661370966979</v>
      </c>
      <c r="R15" s="37">
        <v>7.4481803822976751</v>
      </c>
      <c r="S15" s="34">
        <v>0</v>
      </c>
      <c r="T15" s="38">
        <f>IF(O15&lt;0,"- ",IF(ISERROR(($E14-S15)/O15),"- ",(($E14-S15)/O15)))</f>
        <v>37.868112941681488</v>
      </c>
      <c r="U15" s="34">
        <v>-24068.281319499878</v>
      </c>
      <c r="V15" s="34">
        <v>402.07537705635326</v>
      </c>
      <c r="W15" s="34">
        <v>308467.96159981005</v>
      </c>
      <c r="X15" s="38">
        <f>IF(I15&lt;0,"- ",IF(ISERROR((U15+V15+W15)/I15),"- ",(U15+V15+W15)/I15))</f>
        <v>19.098567035293737</v>
      </c>
      <c r="Y15" s="39">
        <f>IF(ISERROR(W15/H15),"- ",(W15/H15))</f>
        <v>7.7659605472129725</v>
      </c>
      <c r="Z15" s="34">
        <v>53.635271110133885</v>
      </c>
      <c r="AA15" s="40">
        <f>IF(Z15&lt;0,"- ",IF(ISERROR(($E14/Z15)),"- ",(($E14/Z15))))</f>
        <v>2.7610562403220476</v>
      </c>
      <c r="AB15" s="34">
        <v>1.3753591793970303</v>
      </c>
      <c r="AC15" s="41">
        <f>IF(ISERROR(AB15/$E14*100),"- ",(AB15/$E14*100))</f>
        <v>0.92873197339255198</v>
      </c>
      <c r="AD15" s="42">
        <v>35.169327260979891</v>
      </c>
      <c r="AE15" s="34">
        <v>2081.1999999999998</v>
      </c>
      <c r="AF15" s="43">
        <v>-0.21948875751235394</v>
      </c>
      <c r="AG15" s="44" t="s">
        <v>50</v>
      </c>
    </row>
    <row r="16" spans="1:33" s="45" customFormat="1" ht="10.5" x14ac:dyDescent="0.15">
      <c r="B16" s="29">
        <v>27</v>
      </c>
      <c r="C16" s="47"/>
      <c r="D16" s="49" t="s">
        <v>809</v>
      </c>
      <c r="E16" s="50"/>
      <c r="F16" s="51"/>
      <c r="G16" s="33" t="s">
        <v>407</v>
      </c>
      <c r="H16" s="34">
        <v>45175.045220433247</v>
      </c>
      <c r="I16" s="34">
        <v>17294.233269457698</v>
      </c>
      <c r="J16" s="34">
        <v>10043.382098219507</v>
      </c>
      <c r="K16" s="34">
        <v>10043.382098219507</v>
      </c>
      <c r="L16" s="35">
        <f>IF(ISERROR(K16/$H16*100),"- ",(K16/$H16*100))</f>
        <v>22.232146197557668</v>
      </c>
      <c r="M16" s="35">
        <f>IF(ISERROR(I16/$H16*100),"- ",(I16/$H16*100))</f>
        <v>38.282713797119342</v>
      </c>
      <c r="N16" s="35">
        <v>4.8257649904956308</v>
      </c>
      <c r="O16" s="35">
        <v>4.8257649904956308</v>
      </c>
      <c r="P16" s="42">
        <f>IF(AND(O16&lt;0,O15&lt;0),"NA",IF(AND(O16&gt;0,O15&lt;0),"LP",IF(AND(O16&lt;0,O15&gt;0),"PL",((O16/O15-1)*100))))</f>
        <v>23.399698622527531</v>
      </c>
      <c r="Q16" s="34">
        <v>10.699176796378854</v>
      </c>
      <c r="R16" s="37">
        <v>8.7693603630649832</v>
      </c>
      <c r="S16" s="34">
        <v>0</v>
      </c>
      <c r="T16" s="39">
        <f>IF(O16&lt;0,"- ",IF(ISERROR(($E14-S16)/O16),"- ",(($E14-S16)/O16)))</f>
        <v>30.687362582235984</v>
      </c>
      <c r="U16" s="34">
        <v>-28462.205733566709</v>
      </c>
      <c r="V16" s="34">
        <v>450.664473675377</v>
      </c>
      <c r="W16" s="34">
        <v>308467.96159981005</v>
      </c>
      <c r="X16" s="39">
        <f>IF(I16&lt;0,"- ",IF(ISERROR((U16+V16+W16)/I16),"- ",(U16+V16+W16)/I16))</f>
        <v>16.216759423224378</v>
      </c>
      <c r="Y16" s="39">
        <f>IF(ISERROR(W16/H16),"- ",(W16/H16))</f>
        <v>6.8282822982164069</v>
      </c>
      <c r="Z16" s="34">
        <v>56.424409201805673</v>
      </c>
      <c r="AA16" s="40">
        <f>IF(Z16&lt;0,"- ",IF(ISERROR(($E14/Z16)),"- ",(($E14/Z16))))</f>
        <v>2.6245733379386609</v>
      </c>
      <c r="AB16" s="34">
        <v>1.6971890823532028</v>
      </c>
      <c r="AC16" s="41">
        <f>IF(ISERROR(AB16/$E14*100),"- ",(AB16/$E14*100))</f>
        <v>1.1460524561774614</v>
      </c>
      <c r="AD16" s="42">
        <v>35.169327260979877</v>
      </c>
      <c r="AE16" s="34">
        <v>2081.1999999999998</v>
      </c>
      <c r="AF16" s="43">
        <v>-0.24759546041931288</v>
      </c>
      <c r="AG16" s="44" t="s">
        <v>50</v>
      </c>
    </row>
    <row r="17" spans="1:33" s="45" customFormat="1" ht="10.5" x14ac:dyDescent="0.15">
      <c r="B17" s="29">
        <v>28</v>
      </c>
      <c r="D17" s="47" t="s">
        <v>1121</v>
      </c>
      <c r="E17" s="50"/>
      <c r="F17" s="52"/>
      <c r="G17" s="33" t="s">
        <v>458</v>
      </c>
      <c r="H17" s="34">
        <v>56017.442113321929</v>
      </c>
      <c r="I17" s="34">
        <v>21723.607330080828</v>
      </c>
      <c r="J17" s="34">
        <v>13402.472562815068</v>
      </c>
      <c r="K17" s="34">
        <v>13402.472562815068</v>
      </c>
      <c r="L17" s="35">
        <f>IF(ISERROR(K17/$H17*100),"- ",(K17/$H17*100))</f>
        <v>23.925534721314463</v>
      </c>
      <c r="M17" s="35">
        <f>IF(ISERROR(I17/$H17*100),"- ",(I17/$H17*100))</f>
        <v>38.780077259033888</v>
      </c>
      <c r="N17" s="35">
        <v>6.4397811660652842</v>
      </c>
      <c r="O17" s="35">
        <v>6.4397811660652842</v>
      </c>
      <c r="P17" s="42">
        <f>IF(AND(O17&lt;0,O16&lt;0),"NA",IF(AND(O17&gt;0,O16&lt;0),"LP",IF(AND(O17&lt;0,O16&gt;0),"PL",((O17/O16-1)*100))))</f>
        <v>33.445809705786878</v>
      </c>
      <c r="Q17" s="34">
        <v>13.705080636443434</v>
      </c>
      <c r="R17" s="37">
        <v>11.048703135374762</v>
      </c>
      <c r="S17" s="34">
        <v>0</v>
      </c>
      <c r="T17" s="39">
        <f>IF(O17&lt;0,"- ",IF(ISERROR(($E14-S17)/O17),"- ",(($E14-S17)/O17)))</f>
        <v>22.996123032932687</v>
      </c>
      <c r="U17" s="34">
        <v>-37836.359249001063</v>
      </c>
      <c r="V17" s="34">
        <v>515.50458708736028</v>
      </c>
      <c r="W17" s="34">
        <v>308467.96159981005</v>
      </c>
      <c r="X17" s="39">
        <f>IF(I17&lt;0,"- ",IF(ISERROR((U17+V17+W17)/I17),"- ",(U17+V17+W17)/I17))</f>
        <v>12.481679622446364</v>
      </c>
      <c r="Y17" s="39">
        <f>IF(ISERROR(W17/H17),"- ",(W17/H17))</f>
        <v>5.5066413238895633</v>
      </c>
      <c r="Z17" s="34">
        <v>60.146397112049613</v>
      </c>
      <c r="AA17" s="40">
        <f>IF(Z17&lt;0,"- ",IF(ISERROR(($E14/Z17)),"- ",(($E14/Z17))))</f>
        <v>2.462159116931244</v>
      </c>
      <c r="AB17" s="34">
        <v>2.2648277131844456</v>
      </c>
      <c r="AC17" s="41">
        <f>IF(ISERROR(AB17/$E14*100),"- ",(AB17/$E14*100))</f>
        <v>1.5293589797990719</v>
      </c>
      <c r="AD17" s="42">
        <v>35.16932726097987</v>
      </c>
      <c r="AE17" s="34">
        <v>2081.1999999999998</v>
      </c>
      <c r="AF17" s="43">
        <v>-0.3106773559209316</v>
      </c>
      <c r="AG17" s="44" t="s">
        <v>50</v>
      </c>
    </row>
    <row r="18" spans="1:33" s="45" customFormat="1" ht="10.5" x14ac:dyDescent="0.15"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47">
        <v>3</v>
      </c>
      <c r="B19" s="29">
        <v>25</v>
      </c>
      <c r="C19" s="30" t="str">
        <f>VLOOKUP($A19,'All cos summary'!$A$206:$B$212,2,FALSE)</f>
        <v>CHALET IB Equity</v>
      </c>
      <c r="D19" s="63" t="s">
        <v>676</v>
      </c>
      <c r="E19" s="64">
        <v>723.6</v>
      </c>
      <c r="F19" s="65">
        <v>1700.8978725615841</v>
      </c>
      <c r="G19" s="33" t="s">
        <v>518</v>
      </c>
      <c r="H19" s="78">
        <v>17178.25</v>
      </c>
      <c r="I19" s="78">
        <v>7358.92</v>
      </c>
      <c r="J19" s="78">
        <v>1424.9400000000005</v>
      </c>
      <c r="K19" s="78">
        <v>1424.9400000000005</v>
      </c>
      <c r="L19" s="79">
        <f>IF(ISERROR(K19/$H19*100),"- ",(K19/$H19*100))</f>
        <v>8.2950242312226248</v>
      </c>
      <c r="M19" s="79">
        <f>IF(ISERROR(I19/$H19*100),"- ",(I19/$H19*100))</f>
        <v>42.838589495437546</v>
      </c>
      <c r="N19" s="79">
        <v>6.5335429736757815</v>
      </c>
      <c r="O19" s="79">
        <v>6.5335429736757815</v>
      </c>
      <c r="P19" s="80" t="s">
        <v>50</v>
      </c>
      <c r="Q19" s="78">
        <v>10.117321638247853</v>
      </c>
      <c r="R19" s="81">
        <v>5.8189447909981853</v>
      </c>
      <c r="S19" s="78">
        <v>0</v>
      </c>
      <c r="T19" s="82">
        <f>IF(O19&lt;0,"- ",IF(ISERROR(($E19-S19)/O19),"- ",(($E19-S19)/O19)))</f>
        <v>110.75154826645328</v>
      </c>
      <c r="U19" s="78">
        <v>25526.690000000002</v>
      </c>
      <c r="V19" s="78">
        <v>-5.45</v>
      </c>
      <c r="W19" s="78">
        <v>158464.15029719999</v>
      </c>
      <c r="X19" s="82">
        <f>IF(I19&lt;0,"- ",IF(ISERROR((U19+V19+W19)/I19),"- ",(U19+V19+W19)/I19))</f>
        <v>25.001683711359817</v>
      </c>
      <c r="Y19" s="70">
        <f>IF(ISERROR(W19/H19),"- ",(W19/H19))</f>
        <v>9.2246969451020906</v>
      </c>
      <c r="Z19" s="78">
        <v>139.67455249295352</v>
      </c>
      <c r="AA19" s="71">
        <f>IF(Z19&lt;0,"- ",IF(ISERROR(($E19/Z19)),"- ",(($E19/Z19))))</f>
        <v>5.1806144146157553</v>
      </c>
      <c r="AB19" s="78">
        <v>0</v>
      </c>
      <c r="AC19" s="72">
        <f>IF(ISERROR(AB19/$E19*100),"- ",(AB19/$E19*100))</f>
        <v>0</v>
      </c>
      <c r="AD19" s="80">
        <v>0</v>
      </c>
      <c r="AE19" s="78">
        <v>2184.5500000000002</v>
      </c>
      <c r="AF19" s="74">
        <v>1.0426355591771383</v>
      </c>
      <c r="AG19" s="75">
        <v>4.5371665920104247</v>
      </c>
    </row>
    <row r="20" spans="1:33" s="45" customFormat="1" ht="10.5" x14ac:dyDescent="0.15">
      <c r="B20" s="29">
        <v>26</v>
      </c>
      <c r="C20" s="47"/>
      <c r="D20" s="47" t="s">
        <v>991</v>
      </c>
      <c r="E20" s="48"/>
      <c r="F20" s="32"/>
      <c r="G20" s="33" t="s">
        <v>311</v>
      </c>
      <c r="H20" s="34">
        <v>28496.080237321345</v>
      </c>
      <c r="I20" s="34">
        <v>12172.161620177152</v>
      </c>
      <c r="J20" s="34">
        <v>6188.0101016186654</v>
      </c>
      <c r="K20" s="34">
        <v>6188.0101016186654</v>
      </c>
      <c r="L20" s="35">
        <f>IF(ISERROR(K20/$H20*100),"- ",(K20/$H20*100))</f>
        <v>21.715302771762353</v>
      </c>
      <c r="M20" s="35">
        <f>IF(ISERROR(I20/$H20*100),"- ",(I20/$H20*100))</f>
        <v>42.715213877855597</v>
      </c>
      <c r="N20" s="35">
        <v>28.372864766562362</v>
      </c>
      <c r="O20" s="35">
        <v>28.372864766562362</v>
      </c>
      <c r="P20" s="42">
        <f>IF(AND(O20&lt;0,O19&lt;0),"NA",IF(AND(O20&gt;0,O19&lt;0),"LP",IF(AND(O20&lt;0,O19&gt;0),"PL",((O20/O19-1)*100))))</f>
        <v>334.26460774619721</v>
      </c>
      <c r="Q20" s="34">
        <v>15.231212457101309</v>
      </c>
      <c r="R20" s="37">
        <v>18.440584394663404</v>
      </c>
      <c r="S20" s="34">
        <v>0</v>
      </c>
      <c r="T20" s="38">
        <f>IF(O20&lt;0,"- ",IF(ISERROR(($E19-S20)/O20),"- ",(($E19-S20)/O20)))</f>
        <v>25.503240717968254</v>
      </c>
      <c r="U20" s="34">
        <v>25370.255088130245</v>
      </c>
      <c r="V20" s="34">
        <v>-5.45</v>
      </c>
      <c r="W20" s="34">
        <v>158464.15029719999</v>
      </c>
      <c r="X20" s="38">
        <f>IF(I20&lt;0,"- ",IF(ISERROR((U20+V20+W20)/I20),"- ",(U20+V20+W20)/I20))</f>
        <v>15.102408357822544</v>
      </c>
      <c r="Y20" s="39">
        <f>IF(ISERROR(W20/H20),"- ",(W20/H20))</f>
        <v>5.560910447243173</v>
      </c>
      <c r="Z20" s="34">
        <v>168.04741725951592</v>
      </c>
      <c r="AA20" s="40">
        <f>IF(Z20&lt;0,"- ",IF(ISERROR(($E19/Z20)),"- ",(($E19/Z20))))</f>
        <v>4.3059275280770501</v>
      </c>
      <c r="AB20" s="34">
        <v>0</v>
      </c>
      <c r="AC20" s="41">
        <f>IF(ISERROR(AB20/$E19*100),"- ",(AB20/$E19*100))</f>
        <v>0</v>
      </c>
      <c r="AD20" s="42">
        <v>0</v>
      </c>
      <c r="AE20" s="34">
        <v>2184.5500000000002</v>
      </c>
      <c r="AF20" s="43">
        <v>0.75616929884287554</v>
      </c>
      <c r="AG20" s="44">
        <v>6.6312001672842831</v>
      </c>
    </row>
    <row r="21" spans="1:33" s="45" customFormat="1" ht="10.5" x14ac:dyDescent="0.15">
      <c r="B21" s="29">
        <v>27</v>
      </c>
      <c r="C21" s="47"/>
      <c r="D21" s="49" t="s">
        <v>981</v>
      </c>
      <c r="E21" s="50"/>
      <c r="F21" s="51"/>
      <c r="G21" s="33" t="s">
        <v>407</v>
      </c>
      <c r="H21" s="34">
        <v>31370.599265436787</v>
      </c>
      <c r="I21" s="34">
        <v>13939.764143384067</v>
      </c>
      <c r="J21" s="34">
        <v>7098.5973594511834</v>
      </c>
      <c r="K21" s="34">
        <v>7098.5973594511834</v>
      </c>
      <c r="L21" s="35">
        <f>IF(ISERROR(K21/$H21*100),"- ",(K21/$H21*100))</f>
        <v>22.628185389088856</v>
      </c>
      <c r="M21" s="35">
        <f>IF(ISERROR(I21/$H21*100),"- ",(I21/$H21*100))</f>
        <v>44.435759819043348</v>
      </c>
      <c r="N21" s="35">
        <v>32.548030724659093</v>
      </c>
      <c r="O21" s="35">
        <v>32.548030724659093</v>
      </c>
      <c r="P21" s="42">
        <f>IF(AND(O21&lt;0,O20&lt;0),"NA",IF(AND(O21&gt;0,O20&lt;0),"LP",IF(AND(O21&lt;0,O20&gt;0),"PL",((O21/O20-1)*100))))</f>
        <v>14.715348599614074</v>
      </c>
      <c r="Q21" s="34">
        <v>15.151023035214614</v>
      </c>
      <c r="R21" s="37">
        <v>17.658299559462925</v>
      </c>
      <c r="S21" s="34">
        <v>0</v>
      </c>
      <c r="T21" s="39">
        <f>IF(O21&lt;0,"- ",IF(ISERROR(($E19-S21)/O21),"- ",(($E19-S21)/O21)))</f>
        <v>22.2317597682426</v>
      </c>
      <c r="U21" s="34">
        <v>25402.630014698185</v>
      </c>
      <c r="V21" s="34">
        <v>-5.45</v>
      </c>
      <c r="W21" s="34">
        <v>158464.15029719999</v>
      </c>
      <c r="X21" s="39">
        <f>IF(I21&lt;0,"- ",IF(ISERROR((U21+V21+W21)/I21),"- ",(U21+V21+W21)/I21))</f>
        <v>13.189701663579463</v>
      </c>
      <c r="Y21" s="39">
        <f>IF(ISERROR(W21/H21),"- ",(W21/H21))</f>
        <v>5.0513587246575549</v>
      </c>
      <c r="Z21" s="34">
        <v>200.59544798417502</v>
      </c>
      <c r="AA21" s="40">
        <f>IF(Z21&lt;0,"- ",IF(ISERROR(($E19/Z21)),"- ",(($E19/Z21))))</f>
        <v>3.6072603205686145</v>
      </c>
      <c r="AB21" s="34">
        <v>0</v>
      </c>
      <c r="AC21" s="41">
        <f>IF(ISERROR(AB21/$E19*100),"- ",(AB21/$E19*100))</f>
        <v>0</v>
      </c>
      <c r="AD21" s="42">
        <v>0</v>
      </c>
      <c r="AE21" s="34">
        <v>2184.5500000000002</v>
      </c>
      <c r="AF21" s="43">
        <v>0.63199537807653405</v>
      </c>
      <c r="AG21" s="44">
        <v>6.9130275019881129</v>
      </c>
    </row>
    <row r="22" spans="1:33" s="45" customFormat="1" ht="10.5" x14ac:dyDescent="0.15">
      <c r="B22" s="29">
        <v>28</v>
      </c>
      <c r="D22" s="47" t="s">
        <v>1121</v>
      </c>
      <c r="E22" s="50"/>
      <c r="F22" s="52"/>
      <c r="G22" s="33" t="s">
        <v>458</v>
      </c>
      <c r="H22" s="34">
        <v>31345.535451547232</v>
      </c>
      <c r="I22" s="34">
        <v>14635.268847315374</v>
      </c>
      <c r="J22" s="34">
        <v>7056.3855335987137</v>
      </c>
      <c r="K22" s="34">
        <v>7056.3855335987137</v>
      </c>
      <c r="L22" s="35">
        <f>IF(ISERROR(K22/$H22*100),"- ",(K22/$H22*100))</f>
        <v>22.511612680875125</v>
      </c>
      <c r="M22" s="35">
        <f>IF(ISERROR(I22/$H22*100),"- ",(I22/$H22*100))</f>
        <v>46.690122329982302</v>
      </c>
      <c r="N22" s="35">
        <v>32.354483783591796</v>
      </c>
      <c r="O22" s="35">
        <v>32.354483783591796</v>
      </c>
      <c r="P22" s="42">
        <f>IF(AND(O22&lt;0,O21&lt;0),"NA",IF(AND(O22&gt;0,O21&lt;0),"LP",IF(AND(O22&lt;0,O21&gt;0),"PL",((O22/O21-1)*100))))</f>
        <v>-0.59465023461668931</v>
      </c>
      <c r="Q22" s="34">
        <v>13.605599709945912</v>
      </c>
      <c r="R22" s="37">
        <v>14.925535039540172</v>
      </c>
      <c r="S22" s="34">
        <v>0</v>
      </c>
      <c r="T22" s="39">
        <f>IF(O22&lt;0,"- ",IF(ISERROR(($E19-S22)/O22),"- ",(($E19-S22)/O22)))</f>
        <v>22.364751817396186</v>
      </c>
      <c r="U22" s="34">
        <v>24341.964686118561</v>
      </c>
      <c r="V22" s="34">
        <v>-5.45</v>
      </c>
      <c r="W22" s="34">
        <v>158464.15029719999</v>
      </c>
      <c r="X22" s="39">
        <f>IF(I22&lt;0,"- ",IF(ISERROR((U22+V22+W22)/I22),"- ",(U22+V22+W22)/I22))</f>
        <v>12.490420701554154</v>
      </c>
      <c r="Y22" s="39">
        <f>IF(ISERROR(W22/H22),"- ",(W22/H22))</f>
        <v>5.0553977788048314</v>
      </c>
      <c r="Z22" s="34">
        <v>232.94993176776683</v>
      </c>
      <c r="AA22" s="40">
        <f>IF(Z22&lt;0,"- ",IF(ISERROR(($E19/Z22)),"- ",(($E19/Z22))))</f>
        <v>3.1062468853666529</v>
      </c>
      <c r="AB22" s="34">
        <v>0</v>
      </c>
      <c r="AC22" s="41">
        <f>IF(ISERROR(AB22/$E19*100),"- ",(AB22/$E19*100))</f>
        <v>0</v>
      </c>
      <c r="AD22" s="42">
        <v>0</v>
      </c>
      <c r="AE22" s="34">
        <v>2184.5500000000002</v>
      </c>
      <c r="AF22" s="43">
        <v>0.51493605638159234</v>
      </c>
      <c r="AG22" s="44">
        <v>6.7735735436752131</v>
      </c>
    </row>
    <row r="23" spans="1:33" s="45" customFormat="1" ht="10.5" x14ac:dyDescent="0.15"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7">
        <v>4</v>
      </c>
      <c r="B24" s="29">
        <v>25</v>
      </c>
      <c r="C24" s="30" t="str">
        <f>VLOOKUP($A24,'All cos summary'!$A$206:$B$212,2,FALSE)</f>
        <v>THELEELA IB Equity</v>
      </c>
      <c r="D24" s="63" t="s">
        <v>1146</v>
      </c>
      <c r="E24" s="64">
        <v>415.9</v>
      </c>
      <c r="F24" s="65">
        <v>1490.8289750464228</v>
      </c>
      <c r="G24" s="33" t="s">
        <v>518</v>
      </c>
      <c r="H24" s="78">
        <v>12508.51</v>
      </c>
      <c r="I24" s="78">
        <v>6172.2199999999993</v>
      </c>
      <c r="J24" s="78">
        <v>478.33999999999929</v>
      </c>
      <c r="K24" s="78">
        <v>478.33999999999929</v>
      </c>
      <c r="L24" s="79">
        <f>IF(ISERROR(K24/$H24*100),"- ",(K24/$H24*100))</f>
        <v>3.8241165414585692</v>
      </c>
      <c r="M24" s="79">
        <f>IF(ISERROR(I24/$H24*100),"- ",(I24/$H24*100))</f>
        <v>49.344166491452611</v>
      </c>
      <c r="N24" s="79">
        <v>1.7300444862381976</v>
      </c>
      <c r="O24" s="79">
        <v>1.7300444862381976</v>
      </c>
      <c r="P24" s="80" t="s">
        <v>50</v>
      </c>
      <c r="Q24" s="78" t="s">
        <v>50</v>
      </c>
      <c r="R24" s="81" t="s">
        <v>50</v>
      </c>
      <c r="S24" s="78">
        <v>0</v>
      </c>
      <c r="T24" s="82">
        <f>IF(O24&lt;0,"- ",IF(ISERROR(($E24-S24)/O24),"- ",(($E24-S24)/O24)))</f>
        <v>240.39844253041807</v>
      </c>
      <c r="U24" s="78">
        <v>37787.299999999996</v>
      </c>
      <c r="V24" s="78">
        <v>480.7</v>
      </c>
      <c r="W24" s="78">
        <v>138893.08146019999</v>
      </c>
      <c r="X24" s="82">
        <f>IF(I24&lt;0,"- ",IF(ISERROR((U24+V24+W24)/I24),"- ",(U24+V24+W24)/I24))</f>
        <v>28.702975827206419</v>
      </c>
      <c r="Y24" s="70">
        <f>IF(ISERROR(W24/H24),"- ",(W24/H24))</f>
        <v>11.10388699055283</v>
      </c>
      <c r="Z24" s="78">
        <v>128.64552063365764</v>
      </c>
      <c r="AA24" s="71">
        <f>IF(Z24&lt;0,"- ",IF(ISERROR(($E24/Z24)),"- ",(($E24/Z24))))</f>
        <v>3.2329147408432011</v>
      </c>
      <c r="AB24" s="78">
        <v>0</v>
      </c>
      <c r="AC24" s="72">
        <f>IF(ISERROR(AB24/$E24*100),"- ",(AB24/$E24*100))</f>
        <v>0</v>
      </c>
      <c r="AD24" s="80">
        <v>0</v>
      </c>
      <c r="AE24" s="78">
        <v>2764.9</v>
      </c>
      <c r="AF24" s="74" t="s">
        <v>50</v>
      </c>
      <c r="AG24" s="75">
        <v>1.0417446040417575</v>
      </c>
    </row>
    <row r="25" spans="1:33" s="45" customFormat="1" ht="10.5" x14ac:dyDescent="0.15">
      <c r="B25" s="29">
        <v>26</v>
      </c>
      <c r="C25" s="47"/>
      <c r="D25" s="47" t="s">
        <v>951</v>
      </c>
      <c r="E25" s="48"/>
      <c r="F25" s="32"/>
      <c r="G25" s="33" t="s">
        <v>311</v>
      </c>
      <c r="H25" s="34">
        <v>14663.468836911003</v>
      </c>
      <c r="I25" s="34">
        <v>7507.7521969715672</v>
      </c>
      <c r="J25" s="34">
        <v>3936.8910268348295</v>
      </c>
      <c r="K25" s="34">
        <v>3936.8910268348295</v>
      </c>
      <c r="L25" s="35">
        <f>IF(ISERROR(K25/$H25*100),"- ",(K25/$H25*100))</f>
        <v>26.848292655860906</v>
      </c>
      <c r="M25" s="35">
        <f>IF(ISERROR(I25/$H25*100),"- ",(I25/$H25*100))</f>
        <v>51.200382941265524</v>
      </c>
      <c r="N25" s="35">
        <v>11.858105502514547</v>
      </c>
      <c r="O25" s="35">
        <v>11.858105502514547</v>
      </c>
      <c r="P25" s="42">
        <f>IF(AND(O25&lt;0,O24&lt;0),"NA",IF(AND(O25&gt;0,O24&lt;0),"LP",IF(AND(O25&lt;0,O24&gt;0),"PL",((O25/O24-1)*100))))</f>
        <v>585.42199907811437</v>
      </c>
      <c r="Q25" s="34">
        <v>8.8055597652227426</v>
      </c>
      <c r="R25" s="37">
        <v>8.0283035321458058</v>
      </c>
      <c r="S25" s="34">
        <v>0</v>
      </c>
      <c r="T25" s="38">
        <f>IF(O25&lt;0,"- ",IF(ISERROR(($E24-S25)/O25),"- ",(($E24-S25)/O25)))</f>
        <v>35.073056139684972</v>
      </c>
      <c r="U25" s="34">
        <v>15321.920240738427</v>
      </c>
      <c r="V25" s="34">
        <v>467.36493097315878</v>
      </c>
      <c r="W25" s="34">
        <v>138893.08146019999</v>
      </c>
      <c r="X25" s="38">
        <f>IF(I25&lt;0,"- ",IF(ISERROR((U25+V25+W25)/I25),"- ",(U25+V25+W25)/I25))</f>
        <v>20.603019728635481</v>
      </c>
      <c r="Y25" s="39">
        <f>IF(ISERROR(W25/H25),"- ",(W25/H25))</f>
        <v>9.4720480539077627</v>
      </c>
      <c r="Z25" s="34">
        <v>188.27135851456273</v>
      </c>
      <c r="AA25" s="40">
        <f>IF(Z25&lt;0,"- ",IF(ISERROR(($E24/Z25)),"- ",(($E24/Z25))))</f>
        <v>2.2090455143118874</v>
      </c>
      <c r="AB25" s="34">
        <v>0</v>
      </c>
      <c r="AC25" s="41">
        <f>IF(ISERROR(AB25/$E24*100),"- ",(AB25/$E24*100))</f>
        <v>0</v>
      </c>
      <c r="AD25" s="42">
        <v>0</v>
      </c>
      <c r="AE25" s="34">
        <v>2994.78505</v>
      </c>
      <c r="AF25" s="43">
        <v>0.30946073464257895</v>
      </c>
      <c r="AG25" s="44">
        <v>3.1168758954228863</v>
      </c>
    </row>
    <row r="26" spans="1:33" s="45" customFormat="1" ht="10.5" x14ac:dyDescent="0.15">
      <c r="B26" s="29">
        <v>27</v>
      </c>
      <c r="C26" s="47"/>
      <c r="D26" s="49" t="s">
        <v>848</v>
      </c>
      <c r="E26" s="50"/>
      <c r="F26" s="51"/>
      <c r="G26" s="33" t="s">
        <v>407</v>
      </c>
      <c r="H26" s="34">
        <v>16188.41902333403</v>
      </c>
      <c r="I26" s="34">
        <v>8316.935180792414</v>
      </c>
      <c r="J26" s="34">
        <v>4549.9816387840501</v>
      </c>
      <c r="K26" s="34">
        <v>4549.9816387840501</v>
      </c>
      <c r="L26" s="35">
        <f>IF(ISERROR(K26/$H26*100),"- ",(K26/$H26*100))</f>
        <v>28.106398977106377</v>
      </c>
      <c r="M26" s="35">
        <f>IF(ISERROR(I26/$H26*100),"- ",(I26/$H26*100))</f>
        <v>51.375833358429631</v>
      </c>
      <c r="N26" s="35">
        <v>13.704763972241114</v>
      </c>
      <c r="O26" s="35">
        <v>13.704763972241114</v>
      </c>
      <c r="P26" s="42">
        <f>IF(AND(O26&lt;0,O25&lt;0),"NA",IF(AND(O26&gt;0,O25&lt;0),"LP",IF(AND(O26&lt;0,O25&gt;0),"PL",((O26/O25-1)*100))))</f>
        <v>15.572963736365629</v>
      </c>
      <c r="Q26" s="34">
        <v>9.3624093528272923</v>
      </c>
      <c r="R26" s="37">
        <v>7.0236271286492293</v>
      </c>
      <c r="S26" s="34">
        <v>0</v>
      </c>
      <c r="T26" s="39">
        <f>IF(O26&lt;0,"- ",IF(ISERROR(($E24-S26)/O26),"- ",(($E24-S26)/O26)))</f>
        <v>30.347111474696096</v>
      </c>
      <c r="U26" s="34">
        <v>15940.945211410512</v>
      </c>
      <c r="V26" s="34">
        <v>451.95319648254798</v>
      </c>
      <c r="W26" s="34">
        <v>138893.08146019999</v>
      </c>
      <c r="X26" s="39">
        <f>IF(I26&lt;0,"- ",IF(ISERROR((U26+V26+W26)/I26),"- ",(U26+V26+W26)/I26))</f>
        <v>18.671058087204887</v>
      </c>
      <c r="Y26" s="39">
        <f>IF(ISERROR(W26/H26),"- ",(W26/H26))</f>
        <v>8.5797804751655562</v>
      </c>
      <c r="Z26" s="34">
        <v>201.97612248680386</v>
      </c>
      <c r="AA26" s="40">
        <f>IF(Z26&lt;0,"- ",IF(ISERROR(($E24/Z26)),"- ",(($E24/Z26))))</f>
        <v>2.0591542944744514</v>
      </c>
      <c r="AB26" s="34">
        <v>0</v>
      </c>
      <c r="AC26" s="41">
        <f>IF(ISERROR(AB26/$E24*100),"- ",(AB26/$E24*100))</f>
        <v>0</v>
      </c>
      <c r="AD26" s="42">
        <v>0</v>
      </c>
      <c r="AE26" s="34">
        <v>2994.78505</v>
      </c>
      <c r="AF26" s="43">
        <v>0.24434034606400637</v>
      </c>
      <c r="AG26" s="44">
        <v>3.4020337515627697</v>
      </c>
    </row>
    <row r="27" spans="1:33" s="45" customFormat="1" ht="10.5" x14ac:dyDescent="0.15">
      <c r="B27" s="29">
        <v>28</v>
      </c>
      <c r="D27" s="47" t="s">
        <v>1121</v>
      </c>
      <c r="E27" s="50"/>
      <c r="F27" s="52"/>
      <c r="G27" s="33" t="s">
        <v>458</v>
      </c>
      <c r="H27" s="34">
        <v>18451.110658994065</v>
      </c>
      <c r="I27" s="34">
        <v>9523.9283174122647</v>
      </c>
      <c r="J27" s="34">
        <v>5181.0780583751457</v>
      </c>
      <c r="K27" s="34">
        <v>5181.0780583751457</v>
      </c>
      <c r="L27" s="35">
        <f>IF(ISERROR(K27/$H27*100),"- ",(K27/$H27*100))</f>
        <v>28.080033522803731</v>
      </c>
      <c r="M27" s="35">
        <f>IF(ISERROR(I27/$H27*100),"- ",(I27/$H27*100))</f>
        <v>51.61710041975055</v>
      </c>
      <c r="N27" s="35">
        <v>15.605656802334776</v>
      </c>
      <c r="O27" s="35">
        <v>15.605656802334776</v>
      </c>
      <c r="P27" s="42">
        <f>IF(AND(O27&lt;0,O26&lt;0),"NA",IF(AND(O27&gt;0,O26&lt;0),"LP",IF(AND(O27&lt;0,O26&gt;0),"PL",((O27/O26-1)*100))))</f>
        <v>13.870306952705679</v>
      </c>
      <c r="Q27" s="34">
        <v>9.8057922249673339</v>
      </c>
      <c r="R27" s="37">
        <v>7.4390956462875542</v>
      </c>
      <c r="S27" s="34">
        <v>0</v>
      </c>
      <c r="T27" s="39">
        <f>IF(O27&lt;0,"- ",IF(ISERROR(($E24-S27)/O27),"- ",(($E24-S27)/O27)))</f>
        <v>26.650592491421239</v>
      </c>
      <c r="U27" s="34">
        <v>16361.77476840272</v>
      </c>
      <c r="V27" s="34">
        <v>434.40380711135339</v>
      </c>
      <c r="W27" s="34">
        <v>138893.08146019999</v>
      </c>
      <c r="X27" s="39">
        <f>IF(I27&lt;0,"- ",IF(ISERROR((U27+V27+W27)/I27),"- ",(U27+V27+W27)/I27))</f>
        <v>16.347168400151947</v>
      </c>
      <c r="Y27" s="39">
        <f>IF(ISERROR(W27/H27),"- ",(W27/H27))</f>
        <v>7.5276271454421106</v>
      </c>
      <c r="Z27" s="34">
        <v>217.58177928913864</v>
      </c>
      <c r="AA27" s="40">
        <f>IF(Z27&lt;0,"- ",IF(ISERROR(($E24/Z27)),"- ",(($E24/Z27))))</f>
        <v>1.9114652033768027</v>
      </c>
      <c r="AB27" s="34">
        <v>0</v>
      </c>
      <c r="AC27" s="41">
        <f>IF(ISERROR(AB27/$E24*100),"- ",(AB27/$E24*100))</f>
        <v>0</v>
      </c>
      <c r="AD27" s="42">
        <v>0</v>
      </c>
      <c r="AE27" s="34">
        <v>2994.78505</v>
      </c>
      <c r="AF27" s="43">
        <v>0.23344020181124217</v>
      </c>
      <c r="AG27" s="44">
        <v>3.663874206499532</v>
      </c>
    </row>
    <row r="28" spans="1:33" s="45" customFormat="1" ht="10.5" x14ac:dyDescent="0.15"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47">
        <v>5</v>
      </c>
      <c r="B29" s="29">
        <v>25</v>
      </c>
      <c r="C29" s="30" t="str">
        <f>VLOOKUP($A29,'All cos summary'!$A$206:$B$212,2,FALSE)</f>
        <v>VENTIVE IB Equity</v>
      </c>
      <c r="D29" s="63" t="s">
        <v>1147</v>
      </c>
      <c r="E29" s="64">
        <v>574.25</v>
      </c>
      <c r="F29" s="65">
        <v>1439.5026930070303</v>
      </c>
      <c r="G29" s="33" t="s">
        <v>518</v>
      </c>
      <c r="H29" s="78">
        <v>20869</v>
      </c>
      <c r="I29" s="78">
        <v>9398</v>
      </c>
      <c r="J29" s="78">
        <v>567.99999999999795</v>
      </c>
      <c r="K29" s="78">
        <v>1064</v>
      </c>
      <c r="L29" s="79">
        <f>IF(ISERROR(K29/$H29*100),"- ",(K29/$H29*100))</f>
        <v>5.0984714169342089</v>
      </c>
      <c r="M29" s="79">
        <f>IF(ISERROR(I29/$H29*100),"- ",(I29/$H29*100))</f>
        <v>45.03330298528919</v>
      </c>
      <c r="N29" s="79">
        <v>2.4321315406354298</v>
      </c>
      <c r="O29" s="79">
        <v>4.5559647169649704</v>
      </c>
      <c r="P29" s="80" t="s">
        <v>50</v>
      </c>
      <c r="Q29" s="78" t="s">
        <v>214</v>
      </c>
      <c r="R29" s="81" t="s">
        <v>214</v>
      </c>
      <c r="S29" s="78" t="s">
        <v>656</v>
      </c>
      <c r="T29" s="82">
        <f>IF(O29&lt;0,"- ",IF(ISERROR(($E29-S29)/O29),"- ",(($E29-S29)/O29)))</f>
        <v>126.04355733082717</v>
      </c>
      <c r="U29" s="78">
        <v>-1598.6</v>
      </c>
      <c r="V29" s="78">
        <v>10992.57</v>
      </c>
      <c r="W29" s="78">
        <v>134111.26839399998</v>
      </c>
      <c r="X29" s="82">
        <f>IF(I29&lt;0,"- ",IF(ISERROR((U29+V29+W29)/I29),"- ",(U29+V29+W29)/I29))</f>
        <v>15.269763608640135</v>
      </c>
      <c r="Y29" s="70">
        <f>IF(ISERROR(W29/H29),"- ",(W29/H29))</f>
        <v>6.4263389905601604</v>
      </c>
      <c r="Z29" s="78">
        <v>205.81266592446701</v>
      </c>
      <c r="AA29" s="71">
        <f>IF(Z29&lt;0,"- ",IF(ISERROR(($E29/Z29)),"- ",(($E29/Z29))))</f>
        <v>2.7901586980596669</v>
      </c>
      <c r="AB29" s="78">
        <v>0</v>
      </c>
      <c r="AC29" s="72">
        <f>IF(ISERROR(AB29/$E29*100),"- ",(AB29/$E29*100))</f>
        <v>0</v>
      </c>
      <c r="AD29" s="80">
        <v>0</v>
      </c>
      <c r="AE29" s="78">
        <v>48065.49</v>
      </c>
      <c r="AF29" s="74" t="s">
        <v>214</v>
      </c>
      <c r="AG29" s="75">
        <v>1.52295265684139</v>
      </c>
    </row>
    <row r="30" spans="1:33" s="45" customFormat="1" ht="10.5" x14ac:dyDescent="0.15">
      <c r="B30" s="29">
        <v>26</v>
      </c>
      <c r="C30" s="47"/>
      <c r="D30" s="47" t="s">
        <v>992</v>
      </c>
      <c r="E30" s="48"/>
      <c r="F30" s="32"/>
      <c r="G30" s="33" t="s">
        <v>311</v>
      </c>
      <c r="H30" s="34">
        <v>23715.814565099299</v>
      </c>
      <c r="I30" s="34">
        <v>10850.1934435811</v>
      </c>
      <c r="J30" s="34">
        <v>4743.3194302094098</v>
      </c>
      <c r="K30" s="34">
        <v>4743.3194302094098</v>
      </c>
      <c r="L30" s="35">
        <f>IF(ISERROR(K30/$H30*100),"- ",(K30/$H30*100))</f>
        <v>20.0006599696971</v>
      </c>
      <c r="M30" s="35">
        <f>IF(ISERROR(I30/$H30*100),"- ",(I30/$H30*100))</f>
        <v>45.750878232740433</v>
      </c>
      <c r="N30" s="35">
        <v>20.310522523804998</v>
      </c>
      <c r="O30" s="35">
        <v>20.310522523804998</v>
      </c>
      <c r="P30" s="42">
        <f>IF(AND(O30&lt;0,O29&lt;0),"NA",IF(AND(O30&gt;0,O29&lt;0),"LP",IF(AND(O30&lt;0,O29&gt;0),"PL",((O30/O29-1)*100))))</f>
        <v>345.80069832795328</v>
      </c>
      <c r="Q30" s="34">
        <v>8.3864754803732708</v>
      </c>
      <c r="R30" s="37">
        <v>9.4877856725848293</v>
      </c>
      <c r="S30" s="34" t="s">
        <v>656</v>
      </c>
      <c r="T30" s="38">
        <f>IF(O30&lt;0,"- ",IF(ISERROR(($E29-S30)/O30),"- ",(($E29-S30)/O30)))</f>
        <v>28.273521733719498</v>
      </c>
      <c r="U30" s="34">
        <v>-5159.7236773470104</v>
      </c>
      <c r="V30" s="34">
        <v>11878.9566780203</v>
      </c>
      <c r="W30" s="34">
        <v>134111.26839399998</v>
      </c>
      <c r="X30" s="38">
        <f>IF(I30&lt;0,"- ",IF(ISERROR((U30+V30+W30)/I30),"- ",(U30+V30+W30)/I30))</f>
        <v>12.979538302885064</v>
      </c>
      <c r="Y30" s="39">
        <f>IF(ISERROR(W30/H30),"- ",(W30/H30))</f>
        <v>5.6549298792106848</v>
      </c>
      <c r="Z30" s="34">
        <v>222.327750073603</v>
      </c>
      <c r="AA30" s="40">
        <f>IF(Z30&lt;0,"- ",IF(ISERROR(($E29/Z30)),"- ",(($E29/Z30))))</f>
        <v>2.5828984452453234</v>
      </c>
      <c r="AB30" s="34">
        <v>0</v>
      </c>
      <c r="AC30" s="41">
        <f>IF(ISERROR(AB30/$E29*100),"- ",(AB30/$E29*100))</f>
        <v>0</v>
      </c>
      <c r="AD30" s="42">
        <v>0</v>
      </c>
      <c r="AE30" s="34">
        <v>51922.422752189101</v>
      </c>
      <c r="AF30" s="43">
        <v>-8.3993931622616702E-2</v>
      </c>
      <c r="AG30" s="44">
        <v>4.5353948421871904</v>
      </c>
    </row>
    <row r="31" spans="1:33" s="45" customFormat="1" ht="10.5" x14ac:dyDescent="0.15">
      <c r="B31" s="29">
        <v>27</v>
      </c>
      <c r="C31" s="47"/>
      <c r="D31" s="49" t="s">
        <v>855</v>
      </c>
      <c r="E31" s="50"/>
      <c r="F31" s="51"/>
      <c r="G31" s="33" t="s">
        <v>407</v>
      </c>
      <c r="H31" s="34">
        <v>26553.203117421999</v>
      </c>
      <c r="I31" s="34">
        <v>12310.3749578805</v>
      </c>
      <c r="J31" s="34">
        <v>6130.5084413722498</v>
      </c>
      <c r="K31" s="34">
        <v>6130.5084413722498</v>
      </c>
      <c r="L31" s="35">
        <f>IF(ISERROR(K31/$H31*100),"- ",(K31/$H31*100))</f>
        <v>23.087641872290433</v>
      </c>
      <c r="M31" s="35">
        <f>IF(ISERROR(I31/$H31*100),"- ",(I31/$H31*100))</f>
        <v>46.361167439733322</v>
      </c>
      <c r="N31" s="35">
        <v>26.250357289424699</v>
      </c>
      <c r="O31" s="35">
        <v>26.250357289424699</v>
      </c>
      <c r="P31" s="42">
        <f>IF(AND(O31&lt;0,O30&lt;0),"NA",IF(AND(O31&gt;0,O30&lt;0),"LP",IF(AND(O31&lt;0,O30&gt;0),"PL",((O31/O30-1)*100))))</f>
        <v>29.245110551232266</v>
      </c>
      <c r="Q31" s="34">
        <v>9.8333395202915792</v>
      </c>
      <c r="R31" s="37">
        <v>11.266237152323299</v>
      </c>
      <c r="S31" s="34" t="s">
        <v>656</v>
      </c>
      <c r="T31" s="39">
        <f>IF(O31&lt;0,"- ",IF(ISERROR(($E29-S31)/O31),"- ",(($E29-S31)/O31)))</f>
        <v>21.875892722852353</v>
      </c>
      <c r="U31" s="34">
        <v>-9967.2627696433992</v>
      </c>
      <c r="V31" s="34">
        <v>13024.568119939</v>
      </c>
      <c r="W31" s="34">
        <v>134111.26839399998</v>
      </c>
      <c r="X31" s="39">
        <f>IF(I31&lt;0,"- ",IF(ISERROR((U31+V31+W31)/I31),"- ",(U31+V31+W31)/I31))</f>
        <v>11.142517934150085</v>
      </c>
      <c r="Y31" s="39">
        <f>IF(ISERROR(W31/H31),"- ",(W31/H31))</f>
        <v>5.0506625434581691</v>
      </c>
      <c r="Z31" s="34">
        <v>243.67268883978201</v>
      </c>
      <c r="AA31" s="40">
        <f>IF(Z31&lt;0,"- ",IF(ISERROR(($E29/Z31)),"- ",(($E29/Z31))))</f>
        <v>2.3566449023656357</v>
      </c>
      <c r="AB31" s="34">
        <v>0</v>
      </c>
      <c r="AC31" s="41">
        <f>IF(ISERROR(AB31/$E29*100),"- ",(AB31/$E29*100))</f>
        <v>0</v>
      </c>
      <c r="AD31" s="42">
        <v>0</v>
      </c>
      <c r="AE31" s="34">
        <v>56907.319751642703</v>
      </c>
      <c r="AF31" s="43">
        <v>-0.149061829875892</v>
      </c>
      <c r="AG31" s="44">
        <v>6.3822221223063798</v>
      </c>
    </row>
    <row r="32" spans="1:33" s="45" customFormat="1" ht="10.5" x14ac:dyDescent="0.15">
      <c r="B32" s="29">
        <v>28</v>
      </c>
      <c r="D32" s="47" t="s">
        <v>1121</v>
      </c>
      <c r="E32" s="50"/>
      <c r="F32" s="52"/>
      <c r="G32" s="33" t="s">
        <v>458</v>
      </c>
      <c r="H32" s="34">
        <v>29985.3193555947</v>
      </c>
      <c r="I32" s="34">
        <v>14175.262627444699</v>
      </c>
      <c r="J32" s="34">
        <v>7463.2166337247299</v>
      </c>
      <c r="K32" s="34">
        <v>7463.2166337247299</v>
      </c>
      <c r="L32" s="35">
        <f>IF(ISERROR(K32/$H32*100),"- ",(K32/$H32*100))</f>
        <v>24.889568609287576</v>
      </c>
      <c r="M32" s="35">
        <f>IF(ISERROR(I32/$H32*100),"- ",(I32/$H32*100))</f>
        <v>47.274009188766101</v>
      </c>
      <c r="N32" s="35">
        <v>31.956909453304501</v>
      </c>
      <c r="O32" s="35">
        <v>31.956909453304501</v>
      </c>
      <c r="P32" s="42">
        <f>IF(AND(O32&lt;0,O31&lt;0),"NA",IF(AND(O32&gt;0,O31&lt;0),"LP",IF(AND(O32&lt;0,O31&gt;0),"PL",((O32/O31-1)*100))))</f>
        <v>21.738950449176397</v>
      </c>
      <c r="Q32" s="34">
        <v>11.0156233578256</v>
      </c>
      <c r="R32" s="37">
        <v>12.450813098845099</v>
      </c>
      <c r="S32" s="34" t="s">
        <v>656</v>
      </c>
      <c r="T32" s="39">
        <f>IF(O32&lt;0,"- ",IF(ISERROR(($E29-S32)/O32),"- ",(($E29-S32)/O32)))</f>
        <v>17.969509875136556</v>
      </c>
      <c r="U32" s="34">
        <v>-15572.516750200401</v>
      </c>
      <c r="V32" s="34">
        <v>14419.223465556501</v>
      </c>
      <c r="W32" s="34">
        <v>134111.26839399998</v>
      </c>
      <c r="X32" s="39">
        <f>IF(I32&lt;0,"- ",IF(ISERROR((U32+V32+W32)/I32),"- ",(U32+V32+W32)/I32))</f>
        <v>9.3795775502554992</v>
      </c>
      <c r="Y32" s="39">
        <f>IF(ISERROR(W32/H32),"- ",(W32/H32))</f>
        <v>4.472564283994438</v>
      </c>
      <c r="Z32" s="34">
        <v>269.65779326774799</v>
      </c>
      <c r="AA32" s="40">
        <f>IF(Z32&lt;0,"- ",IF(ISERROR(($E29/Z32)),"- ",(($E29/Z32))))</f>
        <v>2.1295509135529307</v>
      </c>
      <c r="AB32" s="34">
        <v>0</v>
      </c>
      <c r="AC32" s="41">
        <f>IF(ISERROR(AB32/$E29*100),"- ",(AB32/$E29*100))</f>
        <v>0</v>
      </c>
      <c r="AD32" s="42">
        <v>0</v>
      </c>
      <c r="AE32" s="34">
        <v>62975.881039749896</v>
      </c>
      <c r="AF32" s="43">
        <v>-0.21140072839284199</v>
      </c>
      <c r="AG32" s="44">
        <v>9.3419296153813498</v>
      </c>
    </row>
    <row r="33" spans="1:33" s="45" customFormat="1" ht="10.5" x14ac:dyDescent="0.15"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47">
        <v>6</v>
      </c>
      <c r="B34" s="29">
        <v>25</v>
      </c>
      <c r="C34" s="30" t="str">
        <f>VLOOKUP($A34,'All cos summary'!$A$206:$B$212,2,FALSE)</f>
        <v>LEMONTRE IB Equity</v>
      </c>
      <c r="D34" s="63" t="s">
        <v>680</v>
      </c>
      <c r="E34" s="64">
        <v>108.24</v>
      </c>
      <c r="F34" s="65">
        <v>919.9762433695056</v>
      </c>
      <c r="G34" s="33" t="s">
        <v>518</v>
      </c>
      <c r="H34" s="78">
        <v>12860.774000000001</v>
      </c>
      <c r="I34" s="78">
        <v>6341.2270000000008</v>
      </c>
      <c r="J34" s="78">
        <v>1966.0430000000003</v>
      </c>
      <c r="K34" s="78">
        <v>1965.8080000000004</v>
      </c>
      <c r="L34" s="79">
        <f>IF(ISERROR(K34/$H34*100),"- ",(K34/$H34*100))</f>
        <v>15.285300869138982</v>
      </c>
      <c r="M34" s="79">
        <f>IF(ISERROR(I34/$H34*100),"- ",(I34/$H34*100))</f>
        <v>49.306729128433489</v>
      </c>
      <c r="N34" s="79">
        <v>2.4828556003523405</v>
      </c>
      <c r="O34" s="79">
        <v>2.4825588260365792</v>
      </c>
      <c r="P34" s="80" t="s">
        <v>50</v>
      </c>
      <c r="Q34" s="78">
        <v>13.416231175357792</v>
      </c>
      <c r="R34" s="81">
        <v>18.454755218026069</v>
      </c>
      <c r="S34" s="78">
        <v>0</v>
      </c>
      <c r="T34" s="82">
        <f>IF(O34&lt;0,"- ",IF(ISERROR(($E34-S34)/O34),"- ",(($E34-S34)/O34)))</f>
        <v>43.600175296875378</v>
      </c>
      <c r="U34" s="78">
        <v>13365.778</v>
      </c>
      <c r="V34" s="78">
        <v>6260.8360000000002</v>
      </c>
      <c r="W34" s="78">
        <v>85709.586713519995</v>
      </c>
      <c r="X34" s="82">
        <f>IF(I34&lt;0,"- ",IF(ISERROR((U34+V34+W34)/I34),"- ",(U34+V34+W34)/I34))</f>
        <v>16.611327857135532</v>
      </c>
      <c r="Y34" s="70">
        <f>IF(ISERROR(W34/H34),"- ",(W34/H34))</f>
        <v>6.6644190088030459</v>
      </c>
      <c r="Z34" s="78">
        <v>14.693710594527353</v>
      </c>
      <c r="AA34" s="71">
        <f>IF(Z34&lt;0,"- ",IF(ISERROR(($E34/Z34)),"- ",(($E34/Z34))))</f>
        <v>7.3664170328979939</v>
      </c>
      <c r="AB34" s="78">
        <v>0</v>
      </c>
      <c r="AC34" s="72">
        <f>IF(ISERROR(AB34/$E34*100),"- ",(AB34/$E34*100))</f>
        <v>0</v>
      </c>
      <c r="AD34" s="80">
        <v>0</v>
      </c>
      <c r="AE34" s="78">
        <v>7918.4750000000004</v>
      </c>
      <c r="AF34" s="74">
        <v>0.8012985256485734</v>
      </c>
      <c r="AG34" s="75">
        <v>2.4659071994897022</v>
      </c>
    </row>
    <row r="35" spans="1:33" s="45" customFormat="1" ht="10.5" x14ac:dyDescent="0.15">
      <c r="B35" s="29">
        <v>26</v>
      </c>
      <c r="C35" s="47"/>
      <c r="D35" s="47" t="s">
        <v>993</v>
      </c>
      <c r="E35" s="48"/>
      <c r="F35" s="32"/>
      <c r="G35" s="33" t="s">
        <v>311</v>
      </c>
      <c r="H35" s="34">
        <v>14616.397352432905</v>
      </c>
      <c r="I35" s="34">
        <v>7027.9402903889113</v>
      </c>
      <c r="J35" s="34">
        <v>2280.6260434736205</v>
      </c>
      <c r="K35" s="34">
        <v>2280.6260434736205</v>
      </c>
      <c r="L35" s="35">
        <f>IF(ISERROR(K35/$H35*100),"- ",(K35/$H35*100))</f>
        <v>15.60320226990825</v>
      </c>
      <c r="M35" s="35">
        <f>IF(ISERROR(I35/$H35*100),"- ",(I35/$H35*100))</f>
        <v>48.082575486490228</v>
      </c>
      <c r="N35" s="35">
        <v>2.8801329087654128</v>
      </c>
      <c r="O35" s="35">
        <v>2.8801329087654128</v>
      </c>
      <c r="P35" s="42">
        <f>IF(AND(O35&lt;0,O34&lt;0),"NA",IF(AND(O35&gt;0,O34&lt;0),"LP",IF(AND(O35&lt;0,O34&gt;0),"PL",((O35/O34-1)*100))))</f>
        <v>16.014689301987794</v>
      </c>
      <c r="Q35" s="34">
        <v>14.6853274618401</v>
      </c>
      <c r="R35" s="37">
        <v>17.851572511719965</v>
      </c>
      <c r="S35" s="34">
        <v>0</v>
      </c>
      <c r="T35" s="38">
        <f>IF(O35&lt;0,"- ",IF(ISERROR(($E34-S35)/O35),"- ",(($E34-S35)/O35)))</f>
        <v>37.581598984748851</v>
      </c>
      <c r="U35" s="34">
        <v>11937.791847008973</v>
      </c>
      <c r="V35" s="34">
        <v>6800.9857082012895</v>
      </c>
      <c r="W35" s="34">
        <v>85709.586713519995</v>
      </c>
      <c r="X35" s="38">
        <f>IF(I35&lt;0,"- ",IF(ISERROR((U35+V35+W35)/I35),"- ",(U35+V35+W35)/I35))</f>
        <v>14.861874169814596</v>
      </c>
      <c r="Y35" s="39">
        <f>IF(ISERROR(W35/H35),"- ",(W35/H35))</f>
        <v>5.8639338167180846</v>
      </c>
      <c r="Z35" s="34">
        <v>17.573843503292768</v>
      </c>
      <c r="AA35" s="40">
        <f>IF(Z35&lt;0,"- ",IF(ISERROR(($E34/Z35)),"- ",(($E34/Z35))))</f>
        <v>6.1591535158327391</v>
      </c>
      <c r="AB35" s="34">
        <v>0</v>
      </c>
      <c r="AC35" s="41">
        <f>IF(ISERROR(AB35/$E34*100),"- ",(AB35/$E34*100))</f>
        <v>0</v>
      </c>
      <c r="AD35" s="42">
        <v>0</v>
      </c>
      <c r="AE35" s="34">
        <v>7918.4750000000004</v>
      </c>
      <c r="AF35" s="43">
        <v>0.61833333439254057</v>
      </c>
      <c r="AG35" s="44">
        <v>3.0470065897224434</v>
      </c>
    </row>
    <row r="36" spans="1:33" s="45" customFormat="1" ht="10.5" x14ac:dyDescent="0.15">
      <c r="B36" s="29">
        <v>27</v>
      </c>
      <c r="C36" s="47"/>
      <c r="D36" s="49" t="s">
        <v>871</v>
      </c>
      <c r="E36" s="50"/>
      <c r="F36" s="51"/>
      <c r="G36" s="33" t="s">
        <v>407</v>
      </c>
      <c r="H36" s="34">
        <v>16540.833250820153</v>
      </c>
      <c r="I36" s="34">
        <v>8082.1746803257984</v>
      </c>
      <c r="J36" s="34">
        <v>3057.5540636741121</v>
      </c>
      <c r="K36" s="34">
        <v>3057.5540636741121</v>
      </c>
      <c r="L36" s="35">
        <f>IF(ISERROR(K36/$H36*100),"- ",(K36/$H36*100))</f>
        <v>18.484885358012466</v>
      </c>
      <c r="M36" s="35">
        <f>IF(ISERROR(I36/$H36*100),"- ",(I36/$H36*100))</f>
        <v>48.86195609235741</v>
      </c>
      <c r="N36" s="35">
        <v>3.8612915538334236</v>
      </c>
      <c r="O36" s="35">
        <v>3.8612915538334236</v>
      </c>
      <c r="P36" s="42">
        <f>IF(AND(O36&lt;0,O35&lt;0),"NA",IF(AND(O36&gt;0,O35&lt;0),"LP",IF(AND(O36&lt;0,O35&gt;0),"PL",((O36/O35-1)*100))))</f>
        <v>34.066436381527645</v>
      </c>
      <c r="Q36" s="34">
        <v>16.992159147307571</v>
      </c>
      <c r="R36" s="37">
        <v>19.796937506850487</v>
      </c>
      <c r="S36" s="34">
        <v>0</v>
      </c>
      <c r="T36" s="39">
        <f>IF(O36&lt;0,"- ",IF(ISERROR(($E34-S36)/O36),"- ",(($E34-S36)/O36)))</f>
        <v>28.032071261891943</v>
      </c>
      <c r="U36" s="34">
        <v>8657.262785850713</v>
      </c>
      <c r="V36" s="34">
        <v>7525.1451731119787</v>
      </c>
      <c r="W36" s="34">
        <v>85709.586713519995</v>
      </c>
      <c r="X36" s="39">
        <f>IF(I36&lt;0,"- ",IF(ISERROR((U36+V36+W36)/I36),"- ",(U36+V36+W36)/I36))</f>
        <v>12.607002286218261</v>
      </c>
      <c r="Y36" s="39">
        <f>IF(ISERROR(W36/H36),"- ",(W36/H36))</f>
        <v>5.1816970411251928</v>
      </c>
      <c r="Z36" s="34">
        <v>21.435135057126192</v>
      </c>
      <c r="AA36" s="40">
        <f>IF(Z36&lt;0,"- ",IF(ISERROR(($E34/Z36)),"- ",(($E34/Z36))))</f>
        <v>5.0496532777392131</v>
      </c>
      <c r="AB36" s="34">
        <v>0</v>
      </c>
      <c r="AC36" s="41">
        <f>IF(ISERROR(AB36/$E34*100),"- ",(AB36/$E34*100))</f>
        <v>0</v>
      </c>
      <c r="AD36" s="42">
        <v>0</v>
      </c>
      <c r="AE36" s="34">
        <v>7918.4750000000004</v>
      </c>
      <c r="AF36" s="43">
        <v>0.38293516221320378</v>
      </c>
      <c r="AG36" s="44">
        <v>4.1892250076771163</v>
      </c>
    </row>
    <row r="37" spans="1:33" s="45" customFormat="1" ht="10.5" x14ac:dyDescent="0.15">
      <c r="B37" s="29">
        <v>28</v>
      </c>
      <c r="D37" s="47" t="s">
        <v>1123</v>
      </c>
      <c r="E37" s="50"/>
      <c r="F37" s="52"/>
      <c r="G37" s="33" t="s">
        <v>458</v>
      </c>
      <c r="H37" s="34">
        <v>18509.419915150469</v>
      </c>
      <c r="I37" s="34">
        <v>9388.4634676357527</v>
      </c>
      <c r="J37" s="34">
        <v>4071.8694476351498</v>
      </c>
      <c r="K37" s="34">
        <v>4071.8694476351498</v>
      </c>
      <c r="L37" s="35">
        <f>IF(ISERROR(K37/$H37*100),"- ",(K37/$H37*100))</f>
        <v>21.998903619352291</v>
      </c>
      <c r="M37" s="35">
        <f>IF(ISERROR(I37/$H37*100),"- ",(I37/$H37*100))</f>
        <v>50.722623997260108</v>
      </c>
      <c r="N37" s="35">
        <v>5.1422394433715448</v>
      </c>
      <c r="O37" s="35">
        <v>5.1422394433715448</v>
      </c>
      <c r="P37" s="42">
        <f>IF(AND(O37&lt;0,O36&lt;0),"NA",IF(AND(O37&gt;0,O36&lt;0),"LP",IF(AND(O37&lt;0,O36&gt;0),"PL",((O37/O36-1)*100))))</f>
        <v>33.174078457411959</v>
      </c>
      <c r="Q37" s="34">
        <v>19.862000832329191</v>
      </c>
      <c r="R37" s="37">
        <v>21.420415182422001</v>
      </c>
      <c r="S37" s="34">
        <v>0</v>
      </c>
      <c r="T37" s="39">
        <f>IF(O37&lt;0,"- ",IF(ISERROR(($E34-S37)/O37),"- ",(($E34-S37)/O37)))</f>
        <v>21.049194848272506</v>
      </c>
      <c r="U37" s="34">
        <v>4937.4288386485659</v>
      </c>
      <c r="V37" s="34">
        <v>8489.5378670689133</v>
      </c>
      <c r="W37" s="34">
        <v>85709.586713519995</v>
      </c>
      <c r="X37" s="39">
        <f>IF(I37&lt;0,"- ",IF(ISERROR((U37+V37+W37)/I37),"- ",(U37+V37+W37)/I37))</f>
        <v>10.559401307890749</v>
      </c>
      <c r="Y37" s="39">
        <f>IF(ISERROR(W37/H37),"- ",(W37/H37))</f>
        <v>4.6305928066046169</v>
      </c>
      <c r="Z37" s="34">
        <v>26.577374500497736</v>
      </c>
      <c r="AA37" s="40">
        <f>IF(Z37&lt;0,"- ",IF(ISERROR(($E34/Z37)),"- ",(($E34/Z37))))</f>
        <v>4.0726370468976496</v>
      </c>
      <c r="AB37" s="34">
        <v>0</v>
      </c>
      <c r="AC37" s="41">
        <f>IF(ISERROR(AB37/$E34*100),"- ",(AB37/$E34*100))</f>
        <v>0</v>
      </c>
      <c r="AD37" s="42">
        <v>0</v>
      </c>
      <c r="AE37" s="34">
        <v>7918.4750000000004</v>
      </c>
      <c r="AF37" s="43">
        <v>0.1827551416838723</v>
      </c>
      <c r="AG37" s="44">
        <v>6.5009937540413416</v>
      </c>
    </row>
    <row r="38" spans="1:33" s="45" customFormat="1" ht="10.5" x14ac:dyDescent="0.15"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47">
        <v>7</v>
      </c>
      <c r="B39" s="29">
        <v>25</v>
      </c>
      <c r="C39" s="30" t="str">
        <f>VLOOKUP($A39,'All cos summary'!$A$206:$B$212,2,FALSE)</f>
        <v>JUNIPER IB Equity</v>
      </c>
      <c r="D39" s="63" t="s">
        <v>679</v>
      </c>
      <c r="E39" s="64">
        <v>203.14</v>
      </c>
      <c r="F39" s="65">
        <v>485.15144405903499</v>
      </c>
      <c r="G39" s="33" t="s">
        <v>518</v>
      </c>
      <c r="H39" s="78">
        <v>9442.7250000000004</v>
      </c>
      <c r="I39" s="78">
        <v>3367.2880000000005</v>
      </c>
      <c r="J39" s="78">
        <v>712.88500000000022</v>
      </c>
      <c r="K39" s="78">
        <v>712.88500000000022</v>
      </c>
      <c r="L39" s="79">
        <f>IF(ISERROR(K39/$H39*100),"- ",(K39/$H39*100))</f>
        <v>7.5495685832214763</v>
      </c>
      <c r="M39" s="79">
        <f>IF(ISERROR(I39/$H39*100),"- ",(I39/$H39*100))</f>
        <v>35.660129888353211</v>
      </c>
      <c r="N39" s="79">
        <v>3.2039431990984877</v>
      </c>
      <c r="O39" s="79">
        <v>3.2039431990984877</v>
      </c>
      <c r="P39" s="80" t="s">
        <v>50</v>
      </c>
      <c r="Q39" s="78">
        <v>6.5397637445078134</v>
      </c>
      <c r="R39" s="81">
        <v>2.6491629208533203</v>
      </c>
      <c r="S39" s="78">
        <v>0</v>
      </c>
      <c r="T39" s="82">
        <f>IF(O39&lt;0,"- ",IF(ISERROR(($E39-S39)/O39),"- ",(($E39-S39)/O39)))</f>
        <v>63.403121521367382</v>
      </c>
      <c r="U39" s="78">
        <v>9812.9599999999991</v>
      </c>
      <c r="V39" s="78">
        <v>0</v>
      </c>
      <c r="W39" s="78">
        <v>45199.134285759996</v>
      </c>
      <c r="X39" s="82">
        <f>IF(I39&lt;0,"- ",IF(ISERROR((U39+V39+W39)/I39),"- ",(U39+V39+W39)/I39))</f>
        <v>16.337210920408349</v>
      </c>
      <c r="Y39" s="70">
        <f>IF(ISERROR(W39/H39),"- ",(W39/H39))</f>
        <v>4.7866621431588863</v>
      </c>
      <c r="Z39" s="78">
        <v>122.54692965447057</v>
      </c>
      <c r="AA39" s="71">
        <f>IF(Z39&lt;0,"- ",IF(ISERROR(($E39/Z39)),"- ",(($E39/Z39))))</f>
        <v>1.6576506696068769</v>
      </c>
      <c r="AB39" s="78">
        <v>0</v>
      </c>
      <c r="AC39" s="72">
        <f>IF(ISERROR(AB39/$E39*100),"- ",(AB39/$E39*100))</f>
        <v>0</v>
      </c>
      <c r="AD39" s="80">
        <v>0</v>
      </c>
      <c r="AE39" s="78">
        <v>2225.02</v>
      </c>
      <c r="AF39" s="74">
        <v>0.36466091691951424</v>
      </c>
      <c r="AG39" s="75">
        <v>2.2777741024299401</v>
      </c>
    </row>
    <row r="40" spans="1:33" s="45" customFormat="1" ht="10.5" x14ac:dyDescent="0.15">
      <c r="B40" s="29">
        <v>26</v>
      </c>
      <c r="C40" s="47"/>
      <c r="D40" s="47" t="s">
        <v>994</v>
      </c>
      <c r="E40" s="48"/>
      <c r="F40" s="32"/>
      <c r="G40" s="33" t="s">
        <v>311</v>
      </c>
      <c r="H40" s="34">
        <v>10701.063247731601</v>
      </c>
      <c r="I40" s="34">
        <v>4307.7592118117018</v>
      </c>
      <c r="J40" s="34">
        <v>1987.6240983459197</v>
      </c>
      <c r="K40" s="34">
        <v>1778.3500983459198</v>
      </c>
      <c r="L40" s="35">
        <f>IF(ISERROR(K40/$H40*100),"- ",(K40/$H40*100))</f>
        <v>16.618443019883024</v>
      </c>
      <c r="M40" s="35">
        <f>IF(ISERROR(I40/$H40*100),"- ",(I40/$H40*100))</f>
        <v>40.255431746231899</v>
      </c>
      <c r="N40" s="35">
        <v>8.9330463009597239</v>
      </c>
      <c r="O40" s="35">
        <v>7.9924990751825824</v>
      </c>
      <c r="P40" s="42">
        <f>IF(AND(O40&lt;0,O39&lt;0),"NA",IF(AND(O40&gt;0,O39&lt;0),"LP",IF(AND(O40&lt;0,O39&gt;0),"PL",((O40/O39-1)*100))))</f>
        <v>149.45820130118034</v>
      </c>
      <c r="Q40" s="34">
        <v>7.6193641591361665</v>
      </c>
      <c r="R40" s="37">
        <v>6.3395850507810536</v>
      </c>
      <c r="S40" s="34">
        <v>0</v>
      </c>
      <c r="T40" s="38">
        <f>IF(O40&lt;0,"- ",IF(ISERROR(($E39-S40)/O40),"- ",(($E39-S40)/O40)))</f>
        <v>25.416330748259664</v>
      </c>
      <c r="U40" s="34">
        <v>9954.2174997649363</v>
      </c>
      <c r="V40" s="34">
        <v>0</v>
      </c>
      <c r="W40" s="34">
        <v>45199.134285759996</v>
      </c>
      <c r="X40" s="38">
        <f>IF(I40&lt;0,"- ",IF(ISERROR((U40+V40+W40)/I40),"- ",(U40+V40+W40)/I40))</f>
        <v>12.803257813086828</v>
      </c>
      <c r="Y40" s="39">
        <f>IF(ISERROR(W40/H40),"- ",(W40/H40))</f>
        <v>4.2237984431445401</v>
      </c>
      <c r="Z40" s="34">
        <v>129.59888150387602</v>
      </c>
      <c r="AA40" s="40">
        <f>IF(Z40&lt;0,"- ",IF(ISERROR(($E39/Z40)),"- ",(($E39/Z40))))</f>
        <v>1.5674517992960033</v>
      </c>
      <c r="AB40" s="34">
        <v>0</v>
      </c>
      <c r="AC40" s="41">
        <f>IF(ISERROR(AB40/$E39*100),"- ",(AB40/$E39*100))</f>
        <v>0</v>
      </c>
      <c r="AD40" s="42">
        <v>0</v>
      </c>
      <c r="AE40" s="34">
        <v>2225.02</v>
      </c>
      <c r="AF40" s="43">
        <v>0.35485480903017225</v>
      </c>
      <c r="AG40" s="44">
        <v>3.278442679098255</v>
      </c>
    </row>
    <row r="41" spans="1:33" s="45" customFormat="1" ht="10.5" x14ac:dyDescent="0.15">
      <c r="B41" s="29">
        <v>27</v>
      </c>
      <c r="C41" s="47"/>
      <c r="D41" s="49" t="s">
        <v>839</v>
      </c>
      <c r="E41" s="50"/>
      <c r="F41" s="51"/>
      <c r="G41" s="33" t="s">
        <v>407</v>
      </c>
      <c r="H41" s="34">
        <v>12362.456801249253</v>
      </c>
      <c r="I41" s="34">
        <v>4876.7244660336819</v>
      </c>
      <c r="J41" s="34">
        <v>2051.2035846723493</v>
      </c>
      <c r="K41" s="34">
        <v>2051.2035846723493</v>
      </c>
      <c r="L41" s="35">
        <f>IF(ISERROR(K41/$H41*100),"- ",(K41/$H41*100))</f>
        <v>16.592200220793256</v>
      </c>
      <c r="M41" s="35">
        <f>IF(ISERROR(I41/$H41*100),"- ",(I41/$H41*100))</f>
        <v>39.447858499621837</v>
      </c>
      <c r="N41" s="35">
        <v>9.2187937396317938</v>
      </c>
      <c r="O41" s="35">
        <v>9.2187937396317938</v>
      </c>
      <c r="P41" s="42">
        <f>IF(AND(O41&lt;0,O40&lt;0),"NA",IF(AND(O41&gt;0,O40&lt;0),"LP",IF(AND(O41&lt;0,O40&gt;0),"PL",((O41/O40-1)*100))))</f>
        <v>15.34306920668862</v>
      </c>
      <c r="Q41" s="34">
        <v>8.2378971104978245</v>
      </c>
      <c r="R41" s="37">
        <v>6.8690201911113258</v>
      </c>
      <c r="S41" s="34">
        <v>0</v>
      </c>
      <c r="T41" s="39">
        <f>IF(O41&lt;0,"- ",IF(ISERROR(($E39-S41)/O41),"- ",(($E39-S41)/O41)))</f>
        <v>22.035420873633036</v>
      </c>
      <c r="U41" s="34">
        <v>10718.783145455789</v>
      </c>
      <c r="V41" s="34">
        <v>0</v>
      </c>
      <c r="W41" s="34">
        <v>45199.134285759996</v>
      </c>
      <c r="X41" s="39">
        <f>IF(I41&lt;0,"- ",IF(ISERROR((U41+V41+W41)/I41),"- ",(U41+V41+W41)/I41))</f>
        <v>11.466285991895441</v>
      </c>
      <c r="Y41" s="39">
        <f>IF(ISERROR(W41/H41),"- ",(W41/H41))</f>
        <v>3.6561611508476637</v>
      </c>
      <c r="Z41" s="34">
        <v>138.81767524350781</v>
      </c>
      <c r="AA41" s="40">
        <f>IF(Z41&lt;0,"- ",IF(ISERROR(($E39/Z41)),"- ",(($E39/Z41))))</f>
        <v>1.4633583197792415</v>
      </c>
      <c r="AB41" s="34">
        <v>0</v>
      </c>
      <c r="AC41" s="41">
        <f>IF(ISERROR(AB41/$E39*100),"- ",(AB41/$E39*100))</f>
        <v>0</v>
      </c>
      <c r="AD41" s="42">
        <v>0</v>
      </c>
      <c r="AE41" s="34">
        <v>2225.02</v>
      </c>
      <c r="AF41" s="43">
        <v>0.35894797766766062</v>
      </c>
      <c r="AG41" s="44">
        <v>3.5080281220336804</v>
      </c>
    </row>
    <row r="42" spans="1:33" s="45" customFormat="1" ht="10.5" x14ac:dyDescent="0.15">
      <c r="B42" s="29">
        <v>28</v>
      </c>
      <c r="D42" s="47" t="s">
        <v>1121</v>
      </c>
      <c r="E42" s="50"/>
      <c r="F42" s="52"/>
      <c r="G42" s="33" t="s">
        <v>458</v>
      </c>
      <c r="H42" s="34">
        <v>13950.434580839763</v>
      </c>
      <c r="I42" s="34">
        <v>5645.7686907727984</v>
      </c>
      <c r="J42" s="34">
        <v>2391.3820571107467</v>
      </c>
      <c r="K42" s="34">
        <v>2391.3820571107467</v>
      </c>
      <c r="L42" s="35">
        <f>IF(ISERROR(K42/$H42*100),"- ",(K42/$H42*100))</f>
        <v>17.141989686795796</v>
      </c>
      <c r="M42" s="35">
        <f>IF(ISERROR(I42/$H42*100),"- ",(I42/$H42*100))</f>
        <v>40.470199390970834</v>
      </c>
      <c r="N42" s="35">
        <v>10.747669369289754</v>
      </c>
      <c r="O42" s="35">
        <v>10.747669369289754</v>
      </c>
      <c r="P42" s="42">
        <f>IF(AND(O42&lt;0,O41&lt;0),"NA",IF(AND(O42&gt;0,O41&lt;0),"LP",IF(AND(O42&lt;0,O41&gt;0),"PL",((O42/O41-1)*100))))</f>
        <v>16.584334923182965</v>
      </c>
      <c r="Q42" s="34">
        <v>8.7057770710156834</v>
      </c>
      <c r="R42" s="37">
        <v>7.4537463229597023</v>
      </c>
      <c r="S42" s="34">
        <v>0</v>
      </c>
      <c r="T42" s="39">
        <f>IF(O42&lt;0,"- ",IF(ISERROR(($E39-S42)/O42),"- ",(($E39-S42)/O42)))</f>
        <v>18.900841942574964</v>
      </c>
      <c r="U42" s="34">
        <v>12914.468132678143</v>
      </c>
      <c r="V42" s="34">
        <v>0</v>
      </c>
      <c r="W42" s="34">
        <v>45199.134285759996</v>
      </c>
      <c r="X42" s="39">
        <f>IF(I42&lt;0,"- ",IF(ISERROR((U42+V42+W42)/I42),"- ",(U42+V42+W42)/I42))</f>
        <v>10.29330204643639</v>
      </c>
      <c r="Y42" s="39">
        <f>IF(ISERROR(W42/H42),"- ",(W42/H42))</f>
        <v>3.2399803765137745</v>
      </c>
      <c r="Z42" s="34">
        <v>149.56534461279753</v>
      </c>
      <c r="AA42" s="40">
        <f>IF(Z42&lt;0,"- ",IF(ISERROR(($E39/Z42)),"- ",(($E39/Z42))))</f>
        <v>1.358202333073208</v>
      </c>
      <c r="AB42" s="34">
        <v>0</v>
      </c>
      <c r="AC42" s="41">
        <f>IF(ISERROR(AB42/$E39*100),"- ",(AB42/$E39*100))</f>
        <v>0</v>
      </c>
      <c r="AD42" s="42">
        <v>0</v>
      </c>
      <c r="AE42" s="34">
        <v>2225.02</v>
      </c>
      <c r="AF42" s="43">
        <v>0.40253362724161323</v>
      </c>
      <c r="AG42" s="44">
        <v>3.5382811134160277</v>
      </c>
    </row>
    <row r="43" spans="1:33" s="45" customFormat="1" ht="10.5" x14ac:dyDescent="0.15"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hidden="1" x14ac:dyDescent="0.15">
      <c r="A44" s="47">
        <f>+A39+1</f>
        <v>8</v>
      </c>
      <c r="B44" s="29">
        <v>21</v>
      </c>
      <c r="C44" s="30" t="e">
        <f>VLOOKUP($A44,'All cos summary'!#REF!,2,FALSE)</f>
        <v>#REF!</v>
      </c>
      <c r="D44" s="63" t="e">
        <v>#REF!</v>
      </c>
      <c r="E44" s="64" t="e">
        <v>#REF!</v>
      </c>
      <c r="F44" s="65" t="e">
        <v>#REF!</v>
      </c>
      <c r="G44" s="33" t="s">
        <v>245</v>
      </c>
      <c r="H44" s="78" t="e">
        <v>#REF!</v>
      </c>
      <c r="I44" s="78" t="e">
        <v>#REF!</v>
      </c>
      <c r="J44" s="78" t="e">
        <v>#REF!</v>
      </c>
      <c r="K44" s="78" t="e">
        <v>#REF!</v>
      </c>
      <c r="L44" s="79" t="str">
        <f>IF(ISERROR(K44/$H44*100),"- ",(K44/$H44*100))</f>
        <v xml:space="preserve">- </v>
      </c>
      <c r="M44" s="79" t="str">
        <f>IF(ISERROR(I44/$H44*100),"- ",(I44/$H44*100))</f>
        <v xml:space="preserve">- </v>
      </c>
      <c r="N44" s="79" t="e">
        <v>#REF!</v>
      </c>
      <c r="O44" s="79" t="e">
        <v>#REF!</v>
      </c>
      <c r="P44" s="80" t="s">
        <v>50</v>
      </c>
      <c r="Q44" s="78" t="e">
        <v>#REF!</v>
      </c>
      <c r="R44" s="81" t="e">
        <v>#REF!</v>
      </c>
      <c r="S44" s="78" t="e">
        <v>#REF!</v>
      </c>
      <c r="T44" s="82" t="e">
        <f>IF(O44&lt;0,"- ",IF(ISERROR(($E44-S44)/O44),"- ",(($E44-S44)/O44)))</f>
        <v>#REF!</v>
      </c>
      <c r="U44" s="78" t="e">
        <v>#REF!</v>
      </c>
      <c r="V44" s="78" t="e">
        <v>#REF!</v>
      </c>
      <c r="W44" s="78" t="e">
        <v>#REF!</v>
      </c>
      <c r="X44" s="82" t="e">
        <f>IF(I44&lt;0,"- ",IF(ISERROR((U44+V44+W44)/I44),"- ",(U44+V44+W44)/I44))</f>
        <v>#REF!</v>
      </c>
      <c r="Y44" s="70" t="str">
        <f>IF(ISERROR(W44/H44),"- ",(W44/H44))</f>
        <v xml:space="preserve">- </v>
      </c>
      <c r="Z44" s="78" t="e">
        <v>#REF!</v>
      </c>
      <c r="AA44" s="71" t="e">
        <f>IF(Z44&lt;0,"- ",IF(ISERROR(($E44/Z44)),"- ",(($E44/Z44))))</f>
        <v>#REF!</v>
      </c>
      <c r="AB44" s="78" t="e">
        <v>#REF!</v>
      </c>
      <c r="AC44" s="72" t="str">
        <f>IF(ISERROR(AB44/$E44*100),"- ",(AB44/$E44*100))</f>
        <v xml:space="preserve">- </v>
      </c>
      <c r="AD44" s="80" t="e">
        <v>#REF!</v>
      </c>
      <c r="AE44" s="78" t="e">
        <v>#REF!</v>
      </c>
      <c r="AF44" s="74" t="e">
        <v>#REF!</v>
      </c>
      <c r="AG44" s="75" t="e">
        <v>#REF!</v>
      </c>
    </row>
    <row r="45" spans="1:33" s="45" customFormat="1" ht="10.5" hidden="1" x14ac:dyDescent="0.15">
      <c r="B45" s="29">
        <v>23</v>
      </c>
      <c r="C45" s="47"/>
      <c r="D45" s="47" t="e">
        <v>#REF!</v>
      </c>
      <c r="E45" s="48"/>
      <c r="F45" s="32"/>
      <c r="G45" s="33" t="s">
        <v>223</v>
      </c>
      <c r="H45" s="34" t="e">
        <v>#REF!</v>
      </c>
      <c r="I45" s="34" t="e">
        <v>#REF!</v>
      </c>
      <c r="J45" s="34" t="e">
        <v>#REF!</v>
      </c>
      <c r="K45" s="34" t="e">
        <v>#REF!</v>
      </c>
      <c r="L45" s="35" t="str">
        <f>IF(ISERROR(K45/$H45*100),"- ",(K45/$H45*100))</f>
        <v xml:space="preserve">- </v>
      </c>
      <c r="M45" s="35" t="str">
        <f>IF(ISERROR(I45/$H45*100),"- ",(I45/$H45*100))</f>
        <v xml:space="preserve">- </v>
      </c>
      <c r="N45" s="35" t="e">
        <v>#REF!</v>
      </c>
      <c r="O45" s="35" t="e">
        <v>#REF!</v>
      </c>
      <c r="P45" s="42" t="e">
        <f>IF(AND(O45&lt;0,O44&lt;0),"NA",IF(AND(O45&gt;0,O44&lt;0),"LP",IF(AND(O45&lt;0,O44&gt;0),"PL",((O45/O44-1)*100))))</f>
        <v>#REF!</v>
      </c>
      <c r="Q45" s="34" t="e">
        <v>#REF!</v>
      </c>
      <c r="R45" s="37" t="e">
        <v>#REF!</v>
      </c>
      <c r="S45" s="34" t="e">
        <v>#REF!</v>
      </c>
      <c r="T45" s="38" t="e">
        <f>IF(O45&lt;0,"- ",IF(ISERROR(($E44-S45)/O45),"- ",(($E44-S45)/O45)))</f>
        <v>#REF!</v>
      </c>
      <c r="U45" s="34" t="e">
        <v>#REF!</v>
      </c>
      <c r="V45" s="34" t="e">
        <v>#REF!</v>
      </c>
      <c r="W45" s="34" t="e">
        <v>#REF!</v>
      </c>
      <c r="X45" s="38" t="e">
        <f>IF(I45&lt;0,"- ",IF(ISERROR((U45+V45+W45)/I45),"- ",(U45+V45+W45)/I45))</f>
        <v>#REF!</v>
      </c>
      <c r="Y45" s="39" t="str">
        <f>IF(ISERROR(W45/H45),"- ",(W45/H45))</f>
        <v xml:space="preserve">- </v>
      </c>
      <c r="Z45" s="34" t="e">
        <v>#REF!</v>
      </c>
      <c r="AA45" s="40" t="e">
        <f>IF(Z45&lt;0,"- ",IF(ISERROR(($E44/Z45)),"- ",(($E44/Z45))))</f>
        <v>#REF!</v>
      </c>
      <c r="AB45" s="34" t="e">
        <v>#REF!</v>
      </c>
      <c r="AC45" s="41" t="str">
        <f>IF(ISERROR(AB45/$E44*100),"- ",(AB45/$E44*100))</f>
        <v xml:space="preserve">- </v>
      </c>
      <c r="AD45" s="42" t="e">
        <v>#REF!</v>
      </c>
      <c r="AE45" s="34" t="e">
        <v>#REF!</v>
      </c>
      <c r="AF45" s="43" t="e">
        <v>#REF!</v>
      </c>
      <c r="AG45" s="44" t="e">
        <v>#REF!</v>
      </c>
    </row>
    <row r="46" spans="1:33" s="45" customFormat="1" ht="10.5" hidden="1" x14ac:dyDescent="0.15">
      <c r="B46" s="29">
        <v>24</v>
      </c>
      <c r="C46" s="47"/>
      <c r="D46" s="49" t="e">
        <v>#REF!</v>
      </c>
      <c r="E46" s="50"/>
      <c r="F46" s="51"/>
      <c r="G46" s="33" t="s">
        <v>237</v>
      </c>
      <c r="H46" s="34" t="e">
        <v>#REF!</v>
      </c>
      <c r="I46" s="34" t="e">
        <v>#REF!</v>
      </c>
      <c r="J46" s="34" t="e">
        <v>#REF!</v>
      </c>
      <c r="K46" s="34" t="e">
        <v>#REF!</v>
      </c>
      <c r="L46" s="35" t="str">
        <f>IF(ISERROR(K46/$H46*100),"- ",(K46/$H46*100))</f>
        <v xml:space="preserve">- </v>
      </c>
      <c r="M46" s="35" t="str">
        <f>IF(ISERROR(I46/$H46*100),"- ",(I46/$H46*100))</f>
        <v xml:space="preserve">- </v>
      </c>
      <c r="N46" s="35" t="e">
        <v>#REF!</v>
      </c>
      <c r="O46" s="35" t="e">
        <v>#REF!</v>
      </c>
      <c r="P46" s="42" t="e">
        <f>IF(AND(O46&lt;0,O45&lt;0),"NA",IF(AND(O46&gt;0,O45&lt;0),"LP",IF(AND(O46&lt;0,O45&gt;0),"PL",((O46/O45-1)*100))))</f>
        <v>#REF!</v>
      </c>
      <c r="Q46" s="34" t="e">
        <v>#REF!</v>
      </c>
      <c r="R46" s="37" t="e">
        <v>#REF!</v>
      </c>
      <c r="S46" s="34" t="e">
        <v>#REF!</v>
      </c>
      <c r="T46" s="39" t="e">
        <f>IF(O46&lt;0,"- ",IF(ISERROR(($E44-S46)/O46),"- ",(($E44-S46)/O46)))</f>
        <v>#REF!</v>
      </c>
      <c r="U46" s="34" t="e">
        <v>#REF!</v>
      </c>
      <c r="V46" s="34" t="e">
        <v>#REF!</v>
      </c>
      <c r="W46" s="34" t="e">
        <v>#REF!</v>
      </c>
      <c r="X46" s="39" t="e">
        <f>IF(I46&lt;0,"- ",IF(ISERROR((U46+V46+W46)/I46),"- ",(U46+V46+W46)/I46))</f>
        <v>#REF!</v>
      </c>
      <c r="Y46" s="39" t="str">
        <f>IF(ISERROR(W46/H46),"- ",(W46/H46))</f>
        <v xml:space="preserve">- </v>
      </c>
      <c r="Z46" s="34" t="e">
        <v>#REF!</v>
      </c>
      <c r="AA46" s="40" t="e">
        <f>IF(Z46&lt;0,"- ",IF(ISERROR(($E44/Z46)),"- ",(($E44/Z46))))</f>
        <v>#REF!</v>
      </c>
      <c r="AB46" s="34" t="e">
        <v>#REF!</v>
      </c>
      <c r="AC46" s="41" t="str">
        <f>IF(ISERROR(AB46/$E44*100),"- ",(AB46/$E44*100))</f>
        <v xml:space="preserve">- </v>
      </c>
      <c r="AD46" s="42" t="e">
        <v>#REF!</v>
      </c>
      <c r="AE46" s="34" t="e">
        <v>#REF!</v>
      </c>
      <c r="AF46" s="43" t="e">
        <v>#REF!</v>
      </c>
      <c r="AG46" s="44" t="e">
        <v>#REF!</v>
      </c>
    </row>
    <row r="47" spans="1:33" s="45" customFormat="1" ht="10.5" hidden="1" x14ac:dyDescent="0.15">
      <c r="B47" s="29">
        <v>25</v>
      </c>
      <c r="D47" s="47" t="e">
        <v>#REF!</v>
      </c>
      <c r="E47" s="50"/>
      <c r="F47" s="52"/>
      <c r="G47" s="33" t="s">
        <v>286</v>
      </c>
      <c r="H47" s="34" t="e">
        <v>#REF!</v>
      </c>
      <c r="I47" s="34" t="e">
        <v>#REF!</v>
      </c>
      <c r="J47" s="34" t="e">
        <v>#REF!</v>
      </c>
      <c r="K47" s="34" t="e">
        <v>#REF!</v>
      </c>
      <c r="L47" s="35" t="str">
        <f>IF(ISERROR(K47/$H47*100),"- ",(K47/$H47*100))</f>
        <v xml:space="preserve">- </v>
      </c>
      <c r="M47" s="35" t="str">
        <f>IF(ISERROR(I47/$H47*100),"- ",(I47/$H47*100))</f>
        <v xml:space="preserve">- </v>
      </c>
      <c r="N47" s="35" t="e">
        <v>#REF!</v>
      </c>
      <c r="O47" s="35" t="e">
        <v>#REF!</v>
      </c>
      <c r="P47" s="42" t="e">
        <f>IF(AND(O47&lt;0,O46&lt;0),"NA",IF(AND(O47&gt;0,O46&lt;0),"LP",IF(AND(O47&lt;0,O46&gt;0),"PL",((O47/O46-1)*100))))</f>
        <v>#REF!</v>
      </c>
      <c r="Q47" s="34" t="e">
        <v>#REF!</v>
      </c>
      <c r="R47" s="37" t="e">
        <v>#REF!</v>
      </c>
      <c r="S47" s="34" t="e">
        <v>#REF!</v>
      </c>
      <c r="T47" s="39" t="e">
        <f>IF(O47&lt;0,"- ",IF(ISERROR(($E44-S47)/O47),"- ",(($E44-S47)/O47)))</f>
        <v>#REF!</v>
      </c>
      <c r="U47" s="34" t="e">
        <v>#REF!</v>
      </c>
      <c r="V47" s="34" t="e">
        <v>#REF!</v>
      </c>
      <c r="W47" s="34" t="e">
        <v>#REF!</v>
      </c>
      <c r="X47" s="39" t="e">
        <f>IF(I47&lt;0,"- ",IF(ISERROR((U47+V47+W47)/I47),"- ",(U47+V47+W47)/I47))</f>
        <v>#REF!</v>
      </c>
      <c r="Y47" s="39" t="str">
        <f>IF(ISERROR(W47/H47),"- ",(W47/H47))</f>
        <v xml:space="preserve">- </v>
      </c>
      <c r="Z47" s="34" t="e">
        <v>#REF!</v>
      </c>
      <c r="AA47" s="40" t="e">
        <f>IF(Z47&lt;0,"- ",IF(ISERROR(($E44/Z47)),"- ",(($E44/Z47))))</f>
        <v>#REF!</v>
      </c>
      <c r="AB47" s="34" t="e">
        <v>#REF!</v>
      </c>
      <c r="AC47" s="41" t="str">
        <f>IF(ISERROR(AB47/$E44*100),"- ",(AB47/$E44*100))</f>
        <v xml:space="preserve">- </v>
      </c>
      <c r="AD47" s="42" t="e">
        <v>#REF!</v>
      </c>
      <c r="AE47" s="34" t="e">
        <v>#REF!</v>
      </c>
      <c r="AF47" s="43" t="e">
        <v>#REF!</v>
      </c>
      <c r="AG47" s="44" t="e">
        <v>#REF!</v>
      </c>
    </row>
    <row r="48" spans="1:33" s="45" customFormat="1" ht="10.5" hidden="1" x14ac:dyDescent="0.15"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hidden="1" x14ac:dyDescent="0.15">
      <c r="A49" s="47">
        <f>+A44+1</f>
        <v>9</v>
      </c>
      <c r="B49" s="29">
        <v>21</v>
      </c>
      <c r="C49" s="30" t="e">
        <f>VLOOKUP($A49,'All cos summary'!#REF!,2,FALSE)</f>
        <v>#REF!</v>
      </c>
      <c r="D49" s="63" t="e">
        <v>#REF!</v>
      </c>
      <c r="E49" s="64" t="e">
        <v>#REF!</v>
      </c>
      <c r="F49" s="65" t="e">
        <v>#REF!</v>
      </c>
      <c r="G49" s="33" t="s">
        <v>245</v>
      </c>
      <c r="H49" s="78" t="e">
        <v>#REF!</v>
      </c>
      <c r="I49" s="78" t="e">
        <v>#REF!</v>
      </c>
      <c r="J49" s="78" t="e">
        <v>#REF!</v>
      </c>
      <c r="K49" s="78" t="e">
        <v>#REF!</v>
      </c>
      <c r="L49" s="79" t="str">
        <f>IF(ISERROR(K49/$H49*100),"- ",(K49/$H49*100))</f>
        <v xml:space="preserve">- </v>
      </c>
      <c r="M49" s="79" t="str">
        <f>IF(ISERROR(I49/$H49*100),"- ",(I49/$H49*100))</f>
        <v xml:space="preserve">- </v>
      </c>
      <c r="N49" s="79" t="e">
        <v>#REF!</v>
      </c>
      <c r="O49" s="79" t="e">
        <v>#REF!</v>
      </c>
      <c r="P49" s="80" t="s">
        <v>50</v>
      </c>
      <c r="Q49" s="78" t="e">
        <v>#REF!</v>
      </c>
      <c r="R49" s="81" t="e">
        <v>#REF!</v>
      </c>
      <c r="S49" s="78" t="e">
        <v>#REF!</v>
      </c>
      <c r="T49" s="82" t="e">
        <f>IF(O49&lt;0,"- ",IF(ISERROR(($E49-S49)/O49),"- ",(($E49-S49)/O49)))</f>
        <v>#REF!</v>
      </c>
      <c r="U49" s="78" t="e">
        <v>#REF!</v>
      </c>
      <c r="V49" s="78" t="e">
        <v>#REF!</v>
      </c>
      <c r="W49" s="78" t="e">
        <v>#REF!</v>
      </c>
      <c r="X49" s="82" t="e">
        <f>IF(I49&lt;0,"- ",IF(ISERROR((U49+V49+W49)/I49),"- ",(U49+V49+W49)/I49))</f>
        <v>#REF!</v>
      </c>
      <c r="Y49" s="70" t="str">
        <f>IF(ISERROR(W49/H49),"- ",(W49/H49))</f>
        <v xml:space="preserve">- </v>
      </c>
      <c r="Z49" s="78" t="e">
        <v>#REF!</v>
      </c>
      <c r="AA49" s="71" t="e">
        <f>IF(Z49&lt;0,"- ",IF(ISERROR(($E49/Z49)),"- ",(($E49/Z49))))</f>
        <v>#REF!</v>
      </c>
      <c r="AB49" s="78" t="e">
        <v>#REF!</v>
      </c>
      <c r="AC49" s="72" t="str">
        <f>IF(ISERROR(AB49/$E49*100),"- ",(AB49/$E49*100))</f>
        <v xml:space="preserve">- </v>
      </c>
      <c r="AD49" s="80" t="e">
        <v>#REF!</v>
      </c>
      <c r="AE49" s="78" t="e">
        <v>#REF!</v>
      </c>
      <c r="AF49" s="74" t="e">
        <v>#REF!</v>
      </c>
      <c r="AG49" s="75" t="e">
        <v>#REF!</v>
      </c>
    </row>
    <row r="50" spans="1:33" s="45" customFormat="1" ht="10.5" hidden="1" x14ac:dyDescent="0.15">
      <c r="B50" s="29">
        <v>23</v>
      </c>
      <c r="C50" s="83"/>
      <c r="D50" s="47" t="e">
        <v>#REF!</v>
      </c>
      <c r="E50" s="48"/>
      <c r="F50" s="32"/>
      <c r="G50" s="33" t="s">
        <v>223</v>
      </c>
      <c r="H50" s="34" t="e">
        <v>#REF!</v>
      </c>
      <c r="I50" s="34" t="e">
        <v>#REF!</v>
      </c>
      <c r="J50" s="34" t="e">
        <v>#REF!</v>
      </c>
      <c r="K50" s="34" t="e">
        <v>#REF!</v>
      </c>
      <c r="L50" s="35" t="str">
        <f>IF(ISERROR(K50/$H50*100),"- ",(K50/$H50*100))</f>
        <v xml:space="preserve">- </v>
      </c>
      <c r="M50" s="35" t="str">
        <f>IF(ISERROR(I50/$H50*100),"- ",(I50/$H50*100))</f>
        <v xml:space="preserve">- </v>
      </c>
      <c r="N50" s="35" t="e">
        <v>#REF!</v>
      </c>
      <c r="O50" s="35" t="e">
        <v>#REF!</v>
      </c>
      <c r="P50" s="42" t="e">
        <f>IF(AND(O50&lt;0,O49&lt;0),"NA",IF(AND(O50&gt;0,O49&lt;0),"LP",IF(AND(O50&lt;0,O49&gt;0),"PL",((O50/O49-1)*100))))</f>
        <v>#REF!</v>
      </c>
      <c r="Q50" s="34" t="e">
        <v>#REF!</v>
      </c>
      <c r="R50" s="37" t="e">
        <v>#REF!</v>
      </c>
      <c r="S50" s="34" t="e">
        <v>#REF!</v>
      </c>
      <c r="T50" s="38" t="e">
        <f>IF(O50&lt;0,"- ",IF(ISERROR(($E49-S50)/O50),"- ",(($E49-S50)/O50)))</f>
        <v>#REF!</v>
      </c>
      <c r="U50" s="34" t="e">
        <v>#REF!</v>
      </c>
      <c r="V50" s="34" t="e">
        <v>#REF!</v>
      </c>
      <c r="W50" s="34" t="e">
        <v>#REF!</v>
      </c>
      <c r="X50" s="38" t="e">
        <f>IF(I50&lt;0,"- ",IF(ISERROR((U50+V50+W50)/I50),"- ",(U50+V50+W50)/I50))</f>
        <v>#REF!</v>
      </c>
      <c r="Y50" s="39" t="str">
        <f>IF(ISERROR(W50/H50),"- ",(W50/H50))</f>
        <v xml:space="preserve">- </v>
      </c>
      <c r="Z50" s="34" t="e">
        <v>#REF!</v>
      </c>
      <c r="AA50" s="40" t="e">
        <f>IF(Z50&lt;0,"- ",IF(ISERROR(($E49/Z50)),"- ",(($E49/Z50))))</f>
        <v>#REF!</v>
      </c>
      <c r="AB50" s="34" t="e">
        <v>#REF!</v>
      </c>
      <c r="AC50" s="41" t="str">
        <f>IF(ISERROR(AB50/$E49*100),"- ",(AB50/$E49*100))</f>
        <v xml:space="preserve">- </v>
      </c>
      <c r="AD50" s="42" t="e">
        <v>#REF!</v>
      </c>
      <c r="AE50" s="34" t="e">
        <v>#REF!</v>
      </c>
      <c r="AF50" s="43" t="e">
        <v>#REF!</v>
      </c>
      <c r="AG50" s="44" t="e">
        <v>#REF!</v>
      </c>
    </row>
    <row r="51" spans="1:33" s="45" customFormat="1" ht="10.5" hidden="1" x14ac:dyDescent="0.15">
      <c r="B51" s="29">
        <v>24</v>
      </c>
      <c r="C51" s="83"/>
      <c r="D51" s="49" t="e">
        <v>#REF!</v>
      </c>
      <c r="E51" s="50"/>
      <c r="F51" s="51"/>
      <c r="G51" s="33" t="s">
        <v>237</v>
      </c>
      <c r="H51" s="34" t="e">
        <v>#REF!</v>
      </c>
      <c r="I51" s="34" t="e">
        <v>#REF!</v>
      </c>
      <c r="J51" s="34" t="e">
        <v>#REF!</v>
      </c>
      <c r="K51" s="34" t="e">
        <v>#REF!</v>
      </c>
      <c r="L51" s="35" t="str">
        <f>IF(ISERROR(K51/$H51*100),"- ",(K51/$H51*100))</f>
        <v xml:space="preserve">- </v>
      </c>
      <c r="M51" s="35" t="str">
        <f>IF(ISERROR(I51/$H51*100),"- ",(I51/$H51*100))</f>
        <v xml:space="preserve">- </v>
      </c>
      <c r="N51" s="35" t="e">
        <v>#REF!</v>
      </c>
      <c r="O51" s="35" t="e">
        <v>#REF!</v>
      </c>
      <c r="P51" s="42" t="e">
        <f>IF(AND(O51&lt;0,O50&lt;0),"NA",IF(AND(O51&gt;0,O50&lt;0),"LP",IF(AND(O51&lt;0,O50&gt;0),"PL",((O51/O50-1)*100))))</f>
        <v>#REF!</v>
      </c>
      <c r="Q51" s="34" t="e">
        <v>#REF!</v>
      </c>
      <c r="R51" s="37" t="e">
        <v>#REF!</v>
      </c>
      <c r="S51" s="34" t="e">
        <v>#REF!</v>
      </c>
      <c r="T51" s="39" t="e">
        <f>IF(O51&lt;0,"- ",IF(ISERROR(($E49-S51)/O51),"- ",(($E49-S51)/O51)))</f>
        <v>#REF!</v>
      </c>
      <c r="U51" s="34" t="e">
        <v>#REF!</v>
      </c>
      <c r="V51" s="34" t="e">
        <v>#REF!</v>
      </c>
      <c r="W51" s="34" t="e">
        <v>#REF!</v>
      </c>
      <c r="X51" s="39" t="e">
        <f>IF(I51&lt;0,"- ",IF(ISERROR((U51+V51+W51)/I51),"- ",(U51+V51+W51)/I51))</f>
        <v>#REF!</v>
      </c>
      <c r="Y51" s="39" t="str">
        <f>IF(ISERROR(W51/H51),"- ",(W51/H51))</f>
        <v xml:space="preserve">- </v>
      </c>
      <c r="Z51" s="34" t="e">
        <v>#REF!</v>
      </c>
      <c r="AA51" s="40" t="e">
        <f>IF(Z51&lt;0,"- ",IF(ISERROR(($E49/Z51)),"- ",(($E49/Z51))))</f>
        <v>#REF!</v>
      </c>
      <c r="AB51" s="34" t="e">
        <v>#REF!</v>
      </c>
      <c r="AC51" s="41" t="str">
        <f>IF(ISERROR(AB51/$E49*100),"- ",(AB51/$E49*100))</f>
        <v xml:space="preserve">- </v>
      </c>
      <c r="AD51" s="42" t="e">
        <v>#REF!</v>
      </c>
      <c r="AE51" s="34" t="e">
        <v>#REF!</v>
      </c>
      <c r="AF51" s="43" t="e">
        <v>#REF!</v>
      </c>
      <c r="AG51" s="44" t="e">
        <v>#REF!</v>
      </c>
    </row>
    <row r="52" spans="1:33" s="45" customFormat="1" ht="10.5" hidden="1" x14ac:dyDescent="0.15">
      <c r="B52" s="29">
        <v>25</v>
      </c>
      <c r="C52" s="83"/>
      <c r="D52" s="47" t="e">
        <v>#REF!</v>
      </c>
      <c r="E52" s="50"/>
      <c r="F52" s="52"/>
      <c r="G52" s="33" t="s">
        <v>286</v>
      </c>
      <c r="H52" s="34" t="e">
        <v>#REF!</v>
      </c>
      <c r="I52" s="34" t="e">
        <v>#REF!</v>
      </c>
      <c r="J52" s="34" t="e">
        <v>#REF!</v>
      </c>
      <c r="K52" s="34" t="e">
        <v>#REF!</v>
      </c>
      <c r="L52" s="35" t="str">
        <f>IF(ISERROR(K52/$H52*100),"- ",(K52/$H52*100))</f>
        <v xml:space="preserve">- </v>
      </c>
      <c r="M52" s="35" t="str">
        <f>IF(ISERROR(I52/$H52*100),"- ",(I52/$H52*100))</f>
        <v xml:space="preserve">- </v>
      </c>
      <c r="N52" s="35" t="e">
        <v>#REF!</v>
      </c>
      <c r="O52" s="35" t="e">
        <v>#REF!</v>
      </c>
      <c r="P52" s="42" t="e">
        <f>IF(AND(O52&lt;0,O51&lt;0),"NA",IF(AND(O52&gt;0,O51&lt;0),"LP",IF(AND(O52&lt;0,O51&gt;0),"PL",((O52/O51-1)*100))))</f>
        <v>#REF!</v>
      </c>
      <c r="Q52" s="34" t="e">
        <v>#REF!</v>
      </c>
      <c r="R52" s="37" t="e">
        <v>#REF!</v>
      </c>
      <c r="S52" s="34" t="e">
        <v>#REF!</v>
      </c>
      <c r="T52" s="39" t="e">
        <f>IF(O52&lt;0,"- ",IF(ISERROR(($E49-S52)/O52),"- ",(($E49-S52)/O52)))</f>
        <v>#REF!</v>
      </c>
      <c r="U52" s="34" t="e">
        <v>#REF!</v>
      </c>
      <c r="V52" s="34" t="e">
        <v>#REF!</v>
      </c>
      <c r="W52" s="34" t="e">
        <v>#REF!</v>
      </c>
      <c r="X52" s="39" t="e">
        <f>IF(I52&lt;0,"- ",IF(ISERROR((U52+V52+W52)/I52),"- ",(U52+V52+W52)/I52))</f>
        <v>#REF!</v>
      </c>
      <c r="Y52" s="39" t="str">
        <f>IF(ISERROR(W52/H52),"- ",(W52/H52))</f>
        <v xml:space="preserve">- </v>
      </c>
      <c r="Z52" s="34" t="e">
        <v>#REF!</v>
      </c>
      <c r="AA52" s="40" t="e">
        <f>IF(Z52&lt;0,"- ",IF(ISERROR(($E49/Z52)),"- ",(($E49/Z52))))</f>
        <v>#REF!</v>
      </c>
      <c r="AB52" s="34" t="e">
        <v>#REF!</v>
      </c>
      <c r="AC52" s="41" t="str">
        <f>IF(ISERROR(AB52/$E49*100),"- ",(AB52/$E49*100))</f>
        <v xml:space="preserve">- </v>
      </c>
      <c r="AD52" s="42" t="e">
        <v>#REF!</v>
      </c>
      <c r="AE52" s="34" t="e">
        <v>#REF!</v>
      </c>
      <c r="AF52" s="43" t="e">
        <v>#REF!</v>
      </c>
      <c r="AG52" s="44" t="e">
        <v>#REF!</v>
      </c>
    </row>
    <row r="53" spans="1:33" s="45" customFormat="1" ht="10.5" hidden="1" x14ac:dyDescent="0.15"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B54" s="46"/>
      <c r="D54" s="84" t="s">
        <v>525</v>
      </c>
      <c r="E54" s="85"/>
      <c r="F54" s="86"/>
      <c r="G54" s="87"/>
      <c r="H54" s="88"/>
      <c r="I54" s="88"/>
      <c r="J54" s="88"/>
      <c r="K54" s="88"/>
      <c r="L54" s="88"/>
      <c r="M54" s="88"/>
      <c r="N54" s="89"/>
      <c r="O54" s="89"/>
      <c r="P54" s="90"/>
      <c r="Q54" s="89"/>
      <c r="R54" s="89"/>
      <c r="S54" s="75"/>
      <c r="T54" s="91"/>
      <c r="U54" s="91"/>
      <c r="V54" s="91"/>
      <c r="W54" s="91"/>
      <c r="X54" s="91"/>
      <c r="Y54" s="89"/>
      <c r="Z54" s="89"/>
      <c r="AA54" s="89"/>
      <c r="AB54" s="89"/>
      <c r="AC54" s="89"/>
      <c r="AD54" s="89"/>
      <c r="AE54" s="89"/>
      <c r="AF54" s="89"/>
      <c r="AG54" s="89"/>
    </row>
    <row r="55" spans="1:33" s="45" customFormat="1" ht="10.5" x14ac:dyDescent="0.15">
      <c r="B55" s="46"/>
      <c r="D55" s="45" t="s">
        <v>36</v>
      </c>
      <c r="E55" s="92"/>
      <c r="F55" s="93"/>
      <c r="G55" s="94"/>
      <c r="H55" s="56"/>
      <c r="I55" s="56"/>
      <c r="J55" s="56"/>
      <c r="K55" s="56"/>
      <c r="L55" s="56"/>
      <c r="M55" s="56"/>
      <c r="N55" s="57"/>
      <c r="O55" s="57"/>
      <c r="P55" s="95"/>
      <c r="Q55" s="57"/>
      <c r="R55" s="57"/>
      <c r="S55" s="44"/>
      <c r="T55" s="61"/>
      <c r="U55" s="61"/>
      <c r="V55" s="61"/>
      <c r="W55" s="61"/>
      <c r="X55" s="61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97" customFormat="1" x14ac:dyDescent="0.2"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1:33" s="97" customFormat="1" x14ac:dyDescent="0.2"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2"/>
      <c r="Z57" s="102"/>
      <c r="AA57" s="102"/>
      <c r="AB57" s="102"/>
      <c r="AC57" s="102"/>
      <c r="AD57" s="102"/>
      <c r="AE57" s="102"/>
      <c r="AF57" s="102"/>
      <c r="AG57" s="102"/>
    </row>
    <row r="58" spans="1:33" s="97" customFormat="1" x14ac:dyDescent="0.2"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2"/>
      <c r="Z58" s="102"/>
      <c r="AA58" s="102"/>
      <c r="AB58" s="102"/>
      <c r="AC58" s="102"/>
      <c r="AD58" s="102"/>
      <c r="AE58" s="102"/>
      <c r="AF58" s="102"/>
      <c r="AG58" s="102"/>
    </row>
  </sheetData>
  <mergeCells count="13">
    <mergeCell ref="AE7:AG7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G9:G12">
    <cfRule type="cellIs" dxfId="191" priority="12" stopIfTrue="1" operator="equal">
      <formula>#DIV/0!</formula>
    </cfRule>
  </conditionalFormatting>
  <conditionalFormatting sqref="G14:G17">
    <cfRule type="cellIs" dxfId="190" priority="8" stopIfTrue="1" operator="equal">
      <formula>#DIV/0!</formula>
    </cfRule>
  </conditionalFormatting>
  <conditionalFormatting sqref="G19:G22">
    <cfRule type="cellIs" dxfId="189" priority="6" stopIfTrue="1" operator="equal">
      <formula>#DIV/0!</formula>
    </cfRule>
  </conditionalFormatting>
  <conditionalFormatting sqref="G24:G27">
    <cfRule type="cellIs" dxfId="188" priority="11" stopIfTrue="1" operator="equal">
      <formula>#DIV/0!</formula>
    </cfRule>
  </conditionalFormatting>
  <conditionalFormatting sqref="G29:G32">
    <cfRule type="cellIs" dxfId="187" priority="3" stopIfTrue="1" operator="equal">
      <formula>#DIV/0!</formula>
    </cfRule>
  </conditionalFormatting>
  <conditionalFormatting sqref="G34:G37">
    <cfRule type="cellIs" dxfId="186" priority="1" stopIfTrue="1" operator="equal">
      <formula>#DIV/0!</formula>
    </cfRule>
  </conditionalFormatting>
  <conditionalFormatting sqref="G39:G42">
    <cfRule type="cellIs" dxfId="185" priority="9" stopIfTrue="1" operator="equal">
      <formula>#DIV/0!</formula>
    </cfRule>
  </conditionalFormatting>
  <conditionalFormatting sqref="G44:G47">
    <cfRule type="cellIs" dxfId="184" priority="13" stopIfTrue="1" operator="equal">
      <formula>#DIV/0!</formula>
    </cfRule>
  </conditionalFormatting>
  <conditionalFormatting sqref="G49:G52">
    <cfRule type="cellIs" dxfId="183" priority="14" stopIfTrue="1" operator="equal">
      <formula>#DIV/0!</formula>
    </cfRule>
  </conditionalFormatting>
  <conditionalFormatting sqref="AG9:AG12">
    <cfRule type="cellIs" dxfId="182" priority="22" stopIfTrue="1" operator="equal">
      <formula>#DIV/0!</formula>
    </cfRule>
  </conditionalFormatting>
  <conditionalFormatting sqref="AG14:AG17">
    <cfRule type="cellIs" dxfId="181" priority="18" stopIfTrue="1" operator="equal">
      <formula>#DIV/0!</formula>
    </cfRule>
  </conditionalFormatting>
  <conditionalFormatting sqref="AG19:AG22">
    <cfRule type="cellIs" dxfId="180" priority="7" stopIfTrue="1" operator="equal">
      <formula>#DIV/0!</formula>
    </cfRule>
  </conditionalFormatting>
  <conditionalFormatting sqref="AG24:AG27">
    <cfRule type="cellIs" dxfId="179" priority="21" stopIfTrue="1" operator="equal">
      <formula>#DIV/0!</formula>
    </cfRule>
  </conditionalFormatting>
  <conditionalFormatting sqref="AG29:AG32">
    <cfRule type="cellIs" dxfId="178" priority="4" stopIfTrue="1" operator="equal">
      <formula>#DIV/0!</formula>
    </cfRule>
  </conditionalFormatting>
  <conditionalFormatting sqref="AG34:AG37">
    <cfRule type="cellIs" dxfId="177" priority="2" stopIfTrue="1" operator="equal">
      <formula>#DIV/0!</formula>
    </cfRule>
  </conditionalFormatting>
  <conditionalFormatting sqref="AG39:AG42">
    <cfRule type="cellIs" dxfId="176" priority="16" stopIfTrue="1" operator="equal">
      <formula>#DIV/0!</formula>
    </cfRule>
  </conditionalFormatting>
  <conditionalFormatting sqref="AG44:AG47">
    <cfRule type="cellIs" dxfId="175" priority="17" stopIfTrue="1" operator="equal">
      <formula>#DIV/0!</formula>
    </cfRule>
  </conditionalFormatting>
  <conditionalFormatting sqref="AG49:AG52">
    <cfRule type="cellIs" dxfId="174" priority="19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A81B-8B1D-4113-866A-F852EF9F9249}">
  <sheetPr codeName="Sheet25">
    <pageSetUpPr autoPageBreaks="0"/>
  </sheetPr>
  <dimension ref="A1:AG83"/>
  <sheetViews>
    <sheetView showGridLines="0" zoomScaleNormal="100" zoomScaleSheetLayoutView="100" workbookViewId="0">
      <pane xSplit="4" ySplit="8" topLeftCell="E56" activePane="bottomRight" state="frozen"/>
      <selection sqref="A1:IV65536"/>
      <selection pane="topRight" sqref="A1:IV65536"/>
      <selection pane="bottomLeft" sqref="A1:IV65536"/>
      <selection pane="bottomRight" activeCell="AG64" sqref="AG64"/>
    </sheetView>
  </sheetViews>
  <sheetFormatPr defaultRowHeight="12.75" x14ac:dyDescent="0.2"/>
  <cols>
    <col min="1" max="1" width="2.7109375" style="417" hidden="1" customWidth="1"/>
    <col min="2" max="2" width="2.7109375" style="9" hidden="1" customWidth="1"/>
    <col min="3" max="3" width="16.7109375" style="9" hidden="1" customWidth="1"/>
    <col min="4" max="4" width="27.28515625" style="9" customWidth="1"/>
    <col min="5" max="5" width="4.85546875" style="9" bestFit="1" customWidth="1"/>
    <col min="6" max="6" width="14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.28515625" style="9" bestFit="1" customWidth="1"/>
    <col min="25" max="25" width="5.5703125" style="9" bestFit="1" customWidth="1"/>
    <col min="26" max="26" width="5" style="9" bestFit="1" customWidth="1"/>
    <col min="27" max="27" width="4.42578125" style="9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417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362</v>
      </c>
      <c r="H6" s="12"/>
      <c r="I6" s="12"/>
      <c r="J6" s="12"/>
      <c r="L6" s="9"/>
      <c r="M6" s="9"/>
    </row>
    <row r="7" spans="1:33" s="13" customFormat="1" ht="12" x14ac:dyDescent="0.2">
      <c r="A7" s="418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47">
        <v>1</v>
      </c>
      <c r="B9" s="29">
        <v>25</v>
      </c>
      <c r="C9" s="30" t="str">
        <f>VLOOKUP($A9,'All cos summary'!$A$214:$B$227,2,FALSE)</f>
        <v>POLYCAB IB Equity</v>
      </c>
      <c r="D9" s="30" t="s">
        <v>692</v>
      </c>
      <c r="E9" s="31">
        <v>6878</v>
      </c>
      <c r="F9" s="32">
        <v>11114.70093859282</v>
      </c>
      <c r="G9" s="33" t="s">
        <v>518</v>
      </c>
      <c r="H9" s="34">
        <v>217559.712</v>
      </c>
      <c r="I9" s="34">
        <v>29072.272503999986</v>
      </c>
      <c r="J9" s="34">
        <v>20429.877253033599</v>
      </c>
      <c r="K9" s="34">
        <v>20429.877253033599</v>
      </c>
      <c r="L9" s="35">
        <f>IF(ISERROR(K9/$H9*100),"- ",(K9/$H9*100))</f>
        <v>9.3904689729657296</v>
      </c>
      <c r="M9" s="35">
        <f>IF(ISERROR(I9/$H9*100),"- ",(I9/$H9*100))</f>
        <v>13.362893449684279</v>
      </c>
      <c r="N9" s="35">
        <v>135.98487405820407</v>
      </c>
      <c r="O9" s="35">
        <v>134.28463164612501</v>
      </c>
      <c r="P9" s="36" t="s">
        <v>50</v>
      </c>
      <c r="Q9" s="34">
        <v>30.72384345923092</v>
      </c>
      <c r="R9" s="37">
        <v>30.361327793968901</v>
      </c>
      <c r="S9" s="34">
        <v>0</v>
      </c>
      <c r="T9" s="38">
        <f>IF(O9&lt;0,"- ",IF(ISERROR(($E9-S9)/O9),"- ",(($E9-S9)/O9)))</f>
        <v>51.219561879019203</v>
      </c>
      <c r="U9" s="34">
        <v>-4669.6166376313749</v>
      </c>
      <c r="V9" s="34">
        <v>788.67000000000007</v>
      </c>
      <c r="W9" s="34">
        <v>1035501.1129440001</v>
      </c>
      <c r="X9" s="38">
        <f>IF(I9&lt;0,"- ",IF(ISERROR((U9+V9+W9)/I9),"- ",(U9+V9+W9)/I9))</f>
        <v>35.48467585959888</v>
      </c>
      <c r="Y9" s="39">
        <f>IF(ISERROR(W9/H9),"- ",(W9/H9))</f>
        <v>4.759617961546116</v>
      </c>
      <c r="Z9" s="34">
        <v>646.15077909003355</v>
      </c>
      <c r="AA9" s="40">
        <f>IF(Z9&lt;0,"- ",IF(ISERROR(($E9/Z9)),"- ",(($E9/Z9))))</f>
        <v>10.64457433555401</v>
      </c>
      <c r="AB9" s="34">
        <v>134.28463164612501</v>
      </c>
      <c r="AC9" s="41">
        <f>IF(ISERROR(AB9/$E9*100),"- ",(AB9/$E9*100))</f>
        <v>1.952379058536275</v>
      </c>
      <c r="AD9" s="42">
        <v>26.473532625835521</v>
      </c>
      <c r="AE9" s="34">
        <v>1502.36</v>
      </c>
      <c r="AF9" s="43">
        <v>-5.1799033224217902E-2</v>
      </c>
      <c r="AG9" s="44">
        <v>20.621131946782366</v>
      </c>
    </row>
    <row r="10" spans="1:33" s="45" customFormat="1" ht="10.5" x14ac:dyDescent="0.15">
      <c r="B10" s="29">
        <v>26</v>
      </c>
      <c r="C10" s="47"/>
      <c r="D10" s="47" t="s">
        <v>995</v>
      </c>
      <c r="E10" s="48"/>
      <c r="F10" s="32"/>
      <c r="G10" s="33" t="s">
        <v>311</v>
      </c>
      <c r="H10" s="34">
        <v>255501.77878730604</v>
      </c>
      <c r="I10" s="34">
        <v>33964.008347928684</v>
      </c>
      <c r="J10" s="34">
        <v>23991.704742740312</v>
      </c>
      <c r="K10" s="34">
        <v>23991.704742740312</v>
      </c>
      <c r="L10" s="35">
        <f>IF(ISERROR(K10/$H10*100),"- ",(K10/$H10*100))</f>
        <v>9.3900343303333127</v>
      </c>
      <c r="M10" s="35">
        <f>IF(ISERROR(I10/$H10*100),"- ",(I10/$H10*100))</f>
        <v>13.293061406121257</v>
      </c>
      <c r="N10" s="35">
        <v>159.69302739685889</v>
      </c>
      <c r="O10" s="35">
        <v>185.25802241045599</v>
      </c>
      <c r="P10" s="42">
        <f>IF(AND(O10&lt;0,O9&lt;0),"NA",IF(AND(O10&gt;0,O9&lt;0),"LP",IF(AND(O10&lt;0,O9&gt;0),"PL",((O10/O9-1)*100))))</f>
        <v>37.959214051135163</v>
      </c>
      <c r="Q10" s="34">
        <v>29.661724659597599</v>
      </c>
      <c r="R10" s="37">
        <v>24.726846801853299</v>
      </c>
      <c r="S10" s="34">
        <v>0</v>
      </c>
      <c r="T10" s="38">
        <f>IF(O10&lt;0,"- ",IF(ISERROR(($E9-S10)/O10),"- ",(($E9-S10)/O10)))</f>
        <v>37.126597329000766</v>
      </c>
      <c r="U10" s="34">
        <v>-8852.9946853301881</v>
      </c>
      <c r="V10" s="34">
        <v>1042.4592552626173</v>
      </c>
      <c r="W10" s="34">
        <v>1035501.1129440001</v>
      </c>
      <c r="X10" s="38">
        <f>IF(I10&lt;0,"- ",IF(ISERROR((U10+V10+W10)/I10),"- ",(U10+V10+W10)/I10))</f>
        <v>30.258224146756426</v>
      </c>
      <c r="Y10" s="39">
        <f>IF(ISERROR(W10/H10),"- ",(W10/H10))</f>
        <v>4.0528137137002442</v>
      </c>
      <c r="Z10" s="34">
        <v>763.8438064868925</v>
      </c>
      <c r="AA10" s="40">
        <f>IF(Z10&lt;0,"- ",IF(ISERROR(($E9/Z10)),"- ",(($E9/Z10))))</f>
        <v>9.0044586885290485</v>
      </c>
      <c r="AB10" s="34">
        <v>185.25802241045599</v>
      </c>
      <c r="AC10" s="41">
        <f>IF(ISERROR(AB10/$E9*100),"- ",(AB10/$E9*100))</f>
        <v>2.6934868044555973</v>
      </c>
      <c r="AD10" s="42">
        <v>26.300459503234467</v>
      </c>
      <c r="AE10" s="34">
        <v>1502.36</v>
      </c>
      <c r="AF10" s="43">
        <v>-8.2868521618720076E-2</v>
      </c>
      <c r="AG10" s="44">
        <v>53.072381726581725</v>
      </c>
    </row>
    <row r="11" spans="1:33" s="45" customFormat="1" ht="10.5" x14ac:dyDescent="0.15">
      <c r="B11" s="29">
        <v>27</v>
      </c>
      <c r="C11" s="47"/>
      <c r="D11" s="49" t="s">
        <v>900</v>
      </c>
      <c r="E11" s="50"/>
      <c r="F11" s="51"/>
      <c r="G11" s="33" t="s">
        <v>407</v>
      </c>
      <c r="H11" s="34">
        <v>299569.78846791037</v>
      </c>
      <c r="I11" s="34">
        <v>39580.711403488152</v>
      </c>
      <c r="J11" s="34">
        <v>27599.674539192951</v>
      </c>
      <c r="K11" s="34">
        <v>27599.674539192951</v>
      </c>
      <c r="L11" s="35">
        <f>IF(ISERROR(K11/$H11*100),"- ",(K11/$H11*100))</f>
        <v>9.2131034575769313</v>
      </c>
      <c r="M11" s="35">
        <f>IF(ISERROR(I11/$H11*100),"- ",(I11/$H11*100))</f>
        <v>13.212517726141801</v>
      </c>
      <c r="N11" s="35">
        <v>183.70831208505069</v>
      </c>
      <c r="O11" s="35">
        <v>226.81711914133501</v>
      </c>
      <c r="P11" s="42">
        <f>IF(AND(O11&lt;0,O10&lt;0),"NA",IF(AND(O11&gt;0,O10&lt;0),"LP",IF(AND(O11&lt;0,O10&gt;0),"PL",((O11/O10-1)*100))))</f>
        <v>22.433088829373915</v>
      </c>
      <c r="Q11" s="34">
        <v>28.971830396826491</v>
      </c>
      <c r="R11" s="37">
        <v>22.462996522642001</v>
      </c>
      <c r="S11" s="34">
        <v>0</v>
      </c>
      <c r="T11" s="39">
        <f>IF(O11&lt;0,"- ",IF(ISERROR(($E9-S11)/O11),"- ",(($E9-S11)/O11)))</f>
        <v>30.323989767783615</v>
      </c>
      <c r="U11" s="34">
        <v>-15400.359223189349</v>
      </c>
      <c r="V11" s="34">
        <v>1334.4143673274193</v>
      </c>
      <c r="W11" s="34">
        <v>1035501.1129440001</v>
      </c>
      <c r="X11" s="39">
        <f>IF(I11&lt;0,"- ",IF(ISERROR((U11+V11+W11)/I11),"- ",(U11+V11+W11)/I11))</f>
        <v>25.80638730000496</v>
      </c>
      <c r="Y11" s="39">
        <f>IF(ISERROR(W11/H11),"- ",(W11/H11))</f>
        <v>3.4566273129205149</v>
      </c>
      <c r="Z11" s="34">
        <v>897.55211857194308</v>
      </c>
      <c r="AA11" s="40">
        <f>IF(Z11&lt;0,"- ",IF(ISERROR(($E9/Z11)),"- ",(($E9/Z11))))</f>
        <v>7.6630647487560859</v>
      </c>
      <c r="AB11" s="34">
        <v>226.81711914133501</v>
      </c>
      <c r="AC11" s="41">
        <f>IF(ISERROR(AB11/$E9*100),"- ",(AB11/$E9*100))</f>
        <v>3.2977190919065862</v>
      </c>
      <c r="AD11" s="42">
        <v>27.217059169784164</v>
      </c>
      <c r="AE11" s="34">
        <v>1502.36</v>
      </c>
      <c r="AF11" s="43">
        <v>-0.1222352555562302</v>
      </c>
      <c r="AG11" s="44">
        <v>61.302976190236869</v>
      </c>
    </row>
    <row r="12" spans="1:33" s="45" customFormat="1" ht="10.5" x14ac:dyDescent="0.15">
      <c r="B12" s="29">
        <v>28</v>
      </c>
      <c r="D12" s="47" t="s">
        <v>1123</v>
      </c>
      <c r="E12" s="50"/>
      <c r="F12" s="52"/>
      <c r="G12" s="33" t="s">
        <v>458</v>
      </c>
      <c r="H12" s="34">
        <v>406628.30349890102</v>
      </c>
      <c r="I12" s="34">
        <v>59161.5999560782</v>
      </c>
      <c r="J12" s="34">
        <v>40712.980974088998</v>
      </c>
      <c r="K12" s="34">
        <v>40712.980974088998</v>
      </c>
      <c r="L12" s="35">
        <f>IF(ISERROR(K12/$H12*100),"- ",(K12/$H12*100))</f>
        <v>10.012333284173129</v>
      </c>
      <c r="M12" s="35">
        <f>IF(ISERROR(I12/$H12*100),"- ",(I12/$H12*100))</f>
        <v>14.549306933878519</v>
      </c>
      <c r="N12" s="479">
        <v>270.65122368532701</v>
      </c>
      <c r="O12" s="35">
        <v>270.65122368532701</v>
      </c>
      <c r="P12" s="42">
        <f>IF(AND(O12&lt;0,O11&lt;0),"NA",IF(AND(O12&gt;0,O11&lt;0),"LP",IF(AND(O12&lt;0,O11&gt;0),"PL",((O12/O11-1)*100))))</f>
        <v>19.325747857981533</v>
      </c>
      <c r="Q12" s="34">
        <v>31.630293102469398</v>
      </c>
      <c r="R12" s="37">
        <v>24.909349295962201</v>
      </c>
      <c r="S12" s="34">
        <v>0</v>
      </c>
      <c r="T12" s="39">
        <f>IF(O12&lt;0,"- ",IF(ISERROR(($E9-S12)/O12),"- ",(($E9-S12)/O12)))</f>
        <v>25.412779984311896</v>
      </c>
      <c r="U12" s="34">
        <v>-33882.743144842403</v>
      </c>
      <c r="V12" s="34">
        <v>1999.7425000000001</v>
      </c>
      <c r="W12" s="34">
        <v>1035501.1129440001</v>
      </c>
      <c r="X12" s="39">
        <f>IF(I12&lt;0,"- ",IF(ISERROR((U12+V12+W12)/I12),"- ",(U12+V12+W12)/I12))</f>
        <v>16.964012349974436</v>
      </c>
      <c r="Y12" s="39">
        <f>IF(ISERROR(W12/H12),"- ",(W12/H12))</f>
        <v>2.5465544430475155</v>
      </c>
      <c r="Z12" s="34">
        <v>1215.8730951907201</v>
      </c>
      <c r="AA12" s="40">
        <f>IF(Z12&lt;0,"- ",IF(ISERROR(($E9/Z12)),"- ",(($E9/Z12))))</f>
        <v>5.6568403620454539</v>
      </c>
      <c r="AB12" s="34">
        <v>270.65122368532701</v>
      </c>
      <c r="AC12" s="41">
        <f>IF(ISERROR(AB12/$E9*100),"- ",(AB12/$E9*100))</f>
        <v>3.9350279686729719</v>
      </c>
      <c r="AD12" s="42">
        <v>16.626564397994098</v>
      </c>
      <c r="AE12" s="34">
        <v>1504.26</v>
      </c>
      <c r="AF12" s="42">
        <v>-0.20205637888520001</v>
      </c>
      <c r="AG12" s="44">
        <v>27.656951888655598</v>
      </c>
    </row>
    <row r="13" spans="1:33" s="45" customFormat="1" ht="10.5" x14ac:dyDescent="0.15"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34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47">
        <f>A9+1</f>
        <v>2</v>
      </c>
      <c r="B14" s="29">
        <v>25</v>
      </c>
      <c r="C14" s="30" t="str">
        <f>VLOOKUP($A14,'All cos summary'!$A$214:$B$227,2,FALSE)</f>
        <v>LGEL IB Equity</v>
      </c>
      <c r="D14" s="63" t="s">
        <v>690</v>
      </c>
      <c r="E14" s="64">
        <v>1318.8</v>
      </c>
      <c r="F14" s="65">
        <v>9608.3833045628708</v>
      </c>
      <c r="G14" s="33" t="s">
        <v>518</v>
      </c>
      <c r="H14" s="66">
        <v>243666.38</v>
      </c>
      <c r="I14" s="66">
        <v>31101.240000000034</v>
      </c>
      <c r="J14" s="66">
        <v>22033.480000000036</v>
      </c>
      <c r="K14" s="66">
        <v>22033.480000000036</v>
      </c>
      <c r="L14" s="67">
        <f>IF(ISERROR(K14/$H14*100),"- ",(K14/$H14*100))</f>
        <v>9.042478490467186</v>
      </c>
      <c r="M14" s="67">
        <f>IF(ISERROR(I14/$H14*100),"- ",(I14/$H14*100))</f>
        <v>12.763861801533736</v>
      </c>
      <c r="N14" s="67">
        <v>32.460796850783524</v>
      </c>
      <c r="O14" s="67">
        <v>32.460796850783524</v>
      </c>
      <c r="P14" s="68" t="s">
        <v>50</v>
      </c>
      <c r="Q14" s="66">
        <v>51.919449990695746</v>
      </c>
      <c r="R14" s="69">
        <v>36.905950751821173</v>
      </c>
      <c r="S14" s="66">
        <v>0</v>
      </c>
      <c r="T14" s="70">
        <f>IF(O14&lt;0,"- ",IF(ISERROR(($E14-S14)/O14),"- ",(($E14-S14)/O14)))</f>
        <v>40.627468452554865</v>
      </c>
      <c r="U14" s="66">
        <v>-37414.730000000003</v>
      </c>
      <c r="V14" s="66">
        <v>0</v>
      </c>
      <c r="W14" s="66">
        <v>895165.03056959994</v>
      </c>
      <c r="X14" s="70">
        <f>IF(I14&lt;0,"- ",IF(ISERROR((U14+V14+W14)/I14),"- ",(U14+V14+W14)/I14))</f>
        <v>27.579295892048002</v>
      </c>
      <c r="Y14" s="70">
        <f>IF(ISERROR(W14/H14),"- ",(W14/H14))</f>
        <v>3.6737322176723763</v>
      </c>
      <c r="Z14" s="66">
        <v>87.955454850818825</v>
      </c>
      <c r="AA14" s="71">
        <f>IF(Z14&lt;0,"- ",IF(ISERROR(($E14/Z14)),"- ",(($E14/Z14))))</f>
        <v>14.993953498811592</v>
      </c>
      <c r="AB14" s="66">
        <v>0</v>
      </c>
      <c r="AC14" s="72">
        <f>IF(ISERROR(AB14/$E14*100),"- ",(AB14/$E14*100))</f>
        <v>0</v>
      </c>
      <c r="AD14" s="73">
        <v>0</v>
      </c>
      <c r="AE14" s="66">
        <v>6787.72</v>
      </c>
      <c r="AF14" s="74">
        <v>-0.76807908839039518</v>
      </c>
      <c r="AG14" s="75">
        <v>89.074169549044043</v>
      </c>
    </row>
    <row r="15" spans="1:33" s="45" customFormat="1" ht="10.5" x14ac:dyDescent="0.15">
      <c r="B15" s="29">
        <v>26</v>
      </c>
      <c r="C15" s="47"/>
      <c r="D15" s="47" t="s">
        <v>996</v>
      </c>
      <c r="E15" s="48"/>
      <c r="F15" s="32"/>
      <c r="G15" s="33" t="s">
        <v>311</v>
      </c>
      <c r="H15" s="34">
        <v>256239.09672186279</v>
      </c>
      <c r="I15" s="34">
        <v>28599.060384245779</v>
      </c>
      <c r="J15" s="34">
        <v>20423.493462263104</v>
      </c>
      <c r="K15" s="34">
        <v>20423.493462263104</v>
      </c>
      <c r="L15" s="35">
        <f>IF(ISERROR(K15/$H15*100),"- ",(K15/$H15*100))</f>
        <v>7.9704829292432224</v>
      </c>
      <c r="M15" s="35">
        <f>IF(ISERROR(I15/$H15*100),"- ",(I15/$H15*100))</f>
        <v>11.161083827613123</v>
      </c>
      <c r="N15" s="35">
        <v>30.088886197814734</v>
      </c>
      <c r="O15" s="35">
        <v>30.088886197814734</v>
      </c>
      <c r="P15" s="42">
        <f>IF(AND(O15&lt;0,O14&lt;0),"NA",IF(AND(O15&gt;0,O14&lt;0),"LP",IF(AND(O15&lt;0,O14&gt;0),"PL",((O15/O14-1)*100))))</f>
        <v>-7.3070006995578085</v>
      </c>
      <c r="Q15" s="34">
        <v>45.428680934975397</v>
      </c>
      <c r="R15" s="37">
        <v>32.338222678247043</v>
      </c>
      <c r="S15" s="34">
        <v>0</v>
      </c>
      <c r="T15" s="38">
        <f>IF(O15&lt;0,"- ",IF(ISERROR(($E14-S15)/O15),"- ",(($E14-S15)/O15)))</f>
        <v>43.830136859495333</v>
      </c>
      <c r="U15" s="34">
        <v>-40022.558657582944</v>
      </c>
      <c r="V15" s="34">
        <v>0</v>
      </c>
      <c r="W15" s="34">
        <v>895165.03056959994</v>
      </c>
      <c r="X15" s="38">
        <f>IF(I15&lt;0,"- ",IF(ISERROR((U15+V15+W15)/I15),"- ",(U15+V15+W15)/I15))</f>
        <v>29.901068791165077</v>
      </c>
      <c r="Y15" s="39">
        <f>IF(ISERROR(W15/H15),"- ",(W15/H15))</f>
        <v>3.4934755937782027</v>
      </c>
      <c r="Z15" s="34">
        <v>93.044341048633584</v>
      </c>
      <c r="AA15" s="40">
        <f>IF(Z15&lt;0,"- ",IF(ISERROR(($E14/Z15)),"- ",(($E14/Z15))))</f>
        <v>14.173887257804029</v>
      </c>
      <c r="AB15" s="34">
        <v>25.000000000000004</v>
      </c>
      <c r="AC15" s="41">
        <f>IF(ISERROR(AB15/$E14*100),"- ",(AB15/$E14*100))</f>
        <v>1.8956627236882018</v>
      </c>
      <c r="AD15" s="42">
        <v>83.087156618697563</v>
      </c>
      <c r="AE15" s="34">
        <v>6787.72</v>
      </c>
      <c r="AF15" s="43">
        <v>-0.65152763503993349</v>
      </c>
      <c r="AG15" s="44">
        <v>70.754529097845079</v>
      </c>
    </row>
    <row r="16" spans="1:33" s="45" customFormat="1" ht="10.5" x14ac:dyDescent="0.15">
      <c r="B16" s="29">
        <v>27</v>
      </c>
      <c r="C16" s="47"/>
      <c r="D16" s="49" t="s">
        <v>972</v>
      </c>
      <c r="E16" s="50"/>
      <c r="F16" s="51"/>
      <c r="G16" s="33" t="s">
        <v>407</v>
      </c>
      <c r="H16" s="34">
        <v>289210.50526408874</v>
      </c>
      <c r="I16" s="34">
        <v>35914.361103808864</v>
      </c>
      <c r="J16" s="34">
        <v>25249.871602337596</v>
      </c>
      <c r="K16" s="34">
        <v>25249.871602337596</v>
      </c>
      <c r="L16" s="35">
        <f>IF(ISERROR(K16/$H16*100),"- ",(K16/$H16*100))</f>
        <v>8.7306204798062268</v>
      </c>
      <c r="M16" s="35">
        <f>IF(ISERROR(I16/$H16*100),"- ",(I16/$H16*100))</f>
        <v>12.418069347451311</v>
      </c>
      <c r="N16" s="35">
        <v>37.199341755902708</v>
      </c>
      <c r="O16" s="35">
        <v>37.199341755902708</v>
      </c>
      <c r="P16" s="42">
        <f>IF(AND(O16&lt;0,O15&lt;0),"NA",IF(AND(O16&gt;0,O15&lt;0),"LP",IF(AND(O16&lt;0,O15&gt;0),"PL",((O16/O15-1)*100))))</f>
        <v>23.631501383405752</v>
      </c>
      <c r="Q16" s="34">
        <v>49.34330476088217</v>
      </c>
      <c r="R16" s="37">
        <v>35.345914134334464</v>
      </c>
      <c r="S16" s="34">
        <v>0</v>
      </c>
      <c r="T16" s="39">
        <f>IF(O16&lt;0,"- ",IF(ISERROR(($E14-S16)/O16),"- ",(($E14-S16)/O16)))</f>
        <v>35.452240221179068</v>
      </c>
      <c r="U16" s="34">
        <v>-36131.613229671289</v>
      </c>
      <c r="V16" s="34">
        <v>0</v>
      </c>
      <c r="W16" s="34">
        <v>895165.03056959994</v>
      </c>
      <c r="X16" s="39">
        <f>IF(I16&lt;0,"- ",IF(ISERROR((U16+V16+W16)/I16),"- ",(U16+V16+W16)/I16))</f>
        <v>23.918939135710385</v>
      </c>
      <c r="Y16" s="39">
        <f>IF(ISERROR(W16/H16),"- ",(W16/H16))</f>
        <v>3.0952023328204894</v>
      </c>
      <c r="Z16" s="34">
        <v>105.24368280453632</v>
      </c>
      <c r="AA16" s="40">
        <f>IF(Z16&lt;0,"- ",IF(ISERROR(($E14/Z16)),"- ",(($E14/Z16))))</f>
        <v>12.530918387275932</v>
      </c>
      <c r="AB16" s="34">
        <v>25.000000000000004</v>
      </c>
      <c r="AC16" s="41">
        <f>IF(ISERROR(AB16/$E14*100),"- ",(AB16/$E14*100))</f>
        <v>1.8956627236882018</v>
      </c>
      <c r="AD16" s="42">
        <v>67.205490258528727</v>
      </c>
      <c r="AE16" s="34">
        <v>6787.72</v>
      </c>
      <c r="AF16" s="43">
        <v>-0.53690437741247587</v>
      </c>
      <c r="AG16" s="44">
        <v>88.692700296596755</v>
      </c>
    </row>
    <row r="17" spans="1:33" s="45" customFormat="1" ht="10.5" x14ac:dyDescent="0.15">
      <c r="B17" s="29">
        <v>28</v>
      </c>
      <c r="D17" s="47" t="s">
        <v>1121</v>
      </c>
      <c r="E17" s="50"/>
      <c r="F17" s="52"/>
      <c r="G17" s="33" t="s">
        <v>458</v>
      </c>
      <c r="H17" s="34">
        <v>323711.84462179313</v>
      </c>
      <c r="I17" s="34">
        <v>41432.644642588304</v>
      </c>
      <c r="J17" s="34">
        <v>28944.779218728294</v>
      </c>
      <c r="K17" s="34">
        <v>28944.779218728294</v>
      </c>
      <c r="L17" s="35">
        <f>IF(ISERROR(K17/$H17*100),"- ",(K17/$H17*100))</f>
        <v>8.9415261441995622</v>
      </c>
      <c r="M17" s="35">
        <f>IF(ISERROR(I17/$H17*100),"- ",(I17/$H17*100))</f>
        <v>12.799236521912224</v>
      </c>
      <c r="N17" s="35">
        <v>42.642859780203501</v>
      </c>
      <c r="O17" s="35">
        <v>42.642859780203501</v>
      </c>
      <c r="P17" s="42">
        <f>IF(AND(O17&lt;0,O16&lt;0),"NA",IF(AND(O17&gt;0,O16&lt;0),"LP",IF(AND(O17&lt;0,O16&gt;0),"PL",((O17/O16-1)*100))))</f>
        <v>14.633371902170889</v>
      </c>
      <c r="Q17" s="34">
        <v>48.176451499643875</v>
      </c>
      <c r="R17" s="37">
        <v>34.701000519074668</v>
      </c>
      <c r="S17" s="34">
        <v>0</v>
      </c>
      <c r="T17" s="39">
        <f>IF(O17&lt;0,"- ",IF(ISERROR(($E14-S17)/O17),"- ",(($E14-S17)/O17)))</f>
        <v>30.926631253099938</v>
      </c>
      <c r="U17" s="34">
        <v>-35950.51536179008</v>
      </c>
      <c r="V17" s="34">
        <v>0</v>
      </c>
      <c r="W17" s="34">
        <v>895165.03056959994</v>
      </c>
      <c r="X17" s="39">
        <f>IF(I17&lt;0,"- ",IF(ISERROR((U17+V17+W17)/I17),"- ",(U17+V17+W17)/I17))</f>
        <v>20.737621810523525</v>
      </c>
      <c r="Y17" s="39">
        <f>IF(ISERROR(W17/H17),"- ",(W17/H17))</f>
        <v>2.7653144160216345</v>
      </c>
      <c r="Z17" s="34">
        <v>122.8865425847398</v>
      </c>
      <c r="AA17" s="40">
        <f>IF(Z17&lt;0,"- ",IF(ISERROR(($E14/Z17)),"- ",(($E14/Z17))))</f>
        <v>10.731850471670526</v>
      </c>
      <c r="AB17" s="34">
        <v>25.000000000000004</v>
      </c>
      <c r="AC17" s="41">
        <f>IF(ISERROR(AB17/$E14*100),"- ",(AB17/$E14*100))</f>
        <v>1.8956627236882018</v>
      </c>
      <c r="AD17" s="42">
        <v>58.626462035752091</v>
      </c>
      <c r="AE17" s="34">
        <v>6787.72</v>
      </c>
      <c r="AF17" s="43">
        <v>-0.46433173596265576</v>
      </c>
      <c r="AG17" s="44">
        <v>102.57729326453801</v>
      </c>
    </row>
    <row r="18" spans="1:33" s="45" customFormat="1" ht="10.5" x14ac:dyDescent="0.15"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47">
        <f>A14+1</f>
        <v>3</v>
      </c>
      <c r="B19" s="29">
        <v>25</v>
      </c>
      <c r="C19" s="30" t="str">
        <f>VLOOKUP($A19,'All cos summary'!$A$214:$B$227,2,FALSE)</f>
        <v>HAVL IB Equity</v>
      </c>
      <c r="D19" s="63" t="s">
        <v>688</v>
      </c>
      <c r="E19" s="64">
        <v>1180.5999999999999</v>
      </c>
      <c r="F19" s="65">
        <v>7948.6870355305091</v>
      </c>
      <c r="G19" s="33" t="s">
        <v>518</v>
      </c>
      <c r="H19" s="66">
        <v>217457.74650403409</v>
      </c>
      <c r="I19" s="66">
        <v>21485.446504034087</v>
      </c>
      <c r="J19" s="66">
        <v>14888.046504034086</v>
      </c>
      <c r="K19" s="66">
        <v>14888.046504034086</v>
      </c>
      <c r="L19" s="67">
        <f>IF(ISERROR(K19/$H19*100),"- ",(K19/$H19*100))</f>
        <v>6.8464088970764241</v>
      </c>
      <c r="M19" s="67">
        <f>IF(ISERROR(I19/$H19*100),"- ",(I19/$H19*100))</f>
        <v>9.8802856414386273</v>
      </c>
      <c r="N19" s="67">
        <v>23.74867842404544</v>
      </c>
      <c r="O19" s="67">
        <v>23.74867842404544</v>
      </c>
      <c r="P19" s="68" t="s">
        <v>50</v>
      </c>
      <c r="Q19" s="66">
        <v>25.51749942529721</v>
      </c>
      <c r="R19" s="69">
        <v>18.882149910249282</v>
      </c>
      <c r="S19" s="66">
        <v>0</v>
      </c>
      <c r="T19" s="70">
        <f>IF(O19&lt;0,"- ",IF(ISERROR(($E19-S19)/O19),"- ",(($E19-S19)/O19)))</f>
        <v>49.712239936882014</v>
      </c>
      <c r="U19" s="66">
        <v>-33525.799999999996</v>
      </c>
      <c r="V19" s="66">
        <v>0</v>
      </c>
      <c r="W19" s="66">
        <v>740539.42766519997</v>
      </c>
      <c r="X19" s="70">
        <f>IF(I19&lt;0,"- ",IF(ISERROR((U19+V19+W19)/I19),"- ",(U19+V19+W19)/I19))</f>
        <v>32.906629496038249</v>
      </c>
      <c r="Y19" s="70">
        <f>IF(ISERROR(W19/H19),"- ",(W19/H19))</f>
        <v>3.4054405491204798</v>
      </c>
      <c r="Z19" s="66">
        <v>132.89184877970968</v>
      </c>
      <c r="AA19" s="71">
        <f>IF(Z19&lt;0,"- ",IF(ISERROR(($E19/Z19)),"- ",(($E19/Z19))))</f>
        <v>8.8839158371334008</v>
      </c>
      <c r="AB19" s="66">
        <v>10</v>
      </c>
      <c r="AC19" s="72">
        <f>IF(ISERROR(AB19/$E19*100),"- ",(AB19/$E19*100))</f>
        <v>0.84702693545654761</v>
      </c>
      <c r="AD19" s="73">
        <v>42.107606248417767</v>
      </c>
      <c r="AE19" s="66">
        <v>626.9</v>
      </c>
      <c r="AF19" s="74">
        <v>-0.42519962661958821</v>
      </c>
      <c r="AG19" s="75">
        <v>40.467730120337855</v>
      </c>
    </row>
    <row r="20" spans="1:33" s="45" customFormat="1" ht="10.5" x14ac:dyDescent="0.15">
      <c r="B20" s="29">
        <v>26</v>
      </c>
      <c r="C20" s="47"/>
      <c r="D20" s="47" t="s">
        <v>997</v>
      </c>
      <c r="E20" s="48"/>
      <c r="F20" s="32"/>
      <c r="G20" s="33" t="s">
        <v>311</v>
      </c>
      <c r="H20" s="34">
        <v>233092.46881031003</v>
      </c>
      <c r="I20" s="34">
        <v>23672.913591498043</v>
      </c>
      <c r="J20" s="34">
        <v>16605.325943623531</v>
      </c>
      <c r="K20" s="34">
        <v>16605.325943623531</v>
      </c>
      <c r="L20" s="35">
        <f>IF(ISERROR(K20/$H20*100),"- ",(K20/$H20*100))</f>
        <v>7.1239221191384328</v>
      </c>
      <c r="M20" s="35">
        <f>IF(ISERROR(I20/$H20*100),"- ",(I20/$H20*100))</f>
        <v>10.156018215570487</v>
      </c>
      <c r="N20" s="35">
        <v>26.487997995890144</v>
      </c>
      <c r="O20" s="35">
        <v>26.487997995890144</v>
      </c>
      <c r="P20" s="42">
        <f>IF(AND(O20&lt;0,O19&lt;0),"NA",IF(AND(O20&gt;0,O19&lt;0),"LP",IF(AND(O20&lt;0,O19&gt;0),"PL",((O20/O19-1)*100))))</f>
        <v>11.534618991982114</v>
      </c>
      <c r="Q20" s="34">
        <v>25.305556853513885</v>
      </c>
      <c r="R20" s="37">
        <v>19.106168008127163</v>
      </c>
      <c r="S20" s="34">
        <v>0</v>
      </c>
      <c r="T20" s="38">
        <f>IF(O20&lt;0,"- ",IF(ISERROR(($E19-S20)/O20),"- ",(($E19-S20)/O20)))</f>
        <v>44.571129920169156</v>
      </c>
      <c r="U20" s="34">
        <v>-26495.471435676103</v>
      </c>
      <c r="V20" s="34">
        <v>0</v>
      </c>
      <c r="W20" s="34">
        <v>740539.42766519997</v>
      </c>
      <c r="X20" s="38">
        <f>IF(I20&lt;0,"- ",IF(ISERROR((U20+V20+W20)/I20),"- ",(U20+V20+W20)/I20))</f>
        <v>30.162909752096066</v>
      </c>
      <c r="Y20" s="39">
        <f>IF(ISERROR(W20/H20),"- ",(W20/H20))</f>
        <v>3.1770199674183757</v>
      </c>
      <c r="Z20" s="34">
        <v>144.37984677559984</v>
      </c>
      <c r="AA20" s="40">
        <f>IF(Z20&lt;0,"- ",IF(ISERROR(($E19/Z20)),"- ",(($E19/Z20))))</f>
        <v>8.1770415079808831</v>
      </c>
      <c r="AB20" s="34">
        <v>15</v>
      </c>
      <c r="AC20" s="41">
        <f>IF(ISERROR(AB20/$E19*100),"- ",(AB20/$E19*100))</f>
        <v>1.2705404031848213</v>
      </c>
      <c r="AD20" s="42">
        <v>56.629421379174779</v>
      </c>
      <c r="AE20" s="34">
        <v>626.9</v>
      </c>
      <c r="AF20" s="43">
        <v>-0.30485817045883018</v>
      </c>
      <c r="AG20" s="44">
        <v>47.85108647874511</v>
      </c>
    </row>
    <row r="21" spans="1:33" s="45" customFormat="1" ht="10.5" x14ac:dyDescent="0.15">
      <c r="B21" s="29">
        <v>27</v>
      </c>
      <c r="C21" s="47"/>
      <c r="D21" s="49" t="s">
        <v>807</v>
      </c>
      <c r="E21" s="50"/>
      <c r="F21" s="51"/>
      <c r="G21" s="33" t="s">
        <v>407</v>
      </c>
      <c r="H21" s="34">
        <v>267757.6836428743</v>
      </c>
      <c r="I21" s="34">
        <v>28236.458238079984</v>
      </c>
      <c r="J21" s="34">
        <v>19802.240237369588</v>
      </c>
      <c r="K21" s="34">
        <v>19802.240237369588</v>
      </c>
      <c r="L21" s="35">
        <f>IF(ISERROR(K21/$H21*100),"- ",(K21/$H21*100))</f>
        <v>7.3955824415411042</v>
      </c>
      <c r="M21" s="35">
        <f>IF(ISERROR(I21/$H21*100),"- ",(I21/$H21*100))</f>
        <v>10.545526781498742</v>
      </c>
      <c r="N21" s="35">
        <v>31.587558202854662</v>
      </c>
      <c r="O21" s="35">
        <v>31.587558202854662</v>
      </c>
      <c r="P21" s="42">
        <f>IF(AND(O21&lt;0,O20&lt;0),"NA",IF(AND(O21&gt;0,O20&lt;0),"LP",IF(AND(O21&lt;0,O20&gt;0),"PL",((O21/O20-1)*100))))</f>
        <v>19.252342920577693</v>
      </c>
      <c r="Q21" s="34">
        <v>27.802319107706818</v>
      </c>
      <c r="R21" s="37">
        <v>20.757577419086306</v>
      </c>
      <c r="S21" s="34">
        <v>0</v>
      </c>
      <c r="T21" s="39">
        <f>IF(O21&lt;0,"- ",IF(ISERROR(($E19-S21)/O21),"- ",(($E19-S21)/O21)))</f>
        <v>37.375475255738685</v>
      </c>
      <c r="U21" s="34">
        <v>-31675.331303742125</v>
      </c>
      <c r="V21" s="34">
        <v>0</v>
      </c>
      <c r="W21" s="34">
        <v>740539.42766519997</v>
      </c>
      <c r="X21" s="39">
        <f>IF(I21&lt;0,"- ",IF(ISERROR((U21+V21+W21)/I21),"- ",(U21+V21+W21)/I21))</f>
        <v>25.104568369891243</v>
      </c>
      <c r="Y21" s="39">
        <f>IF(ISERROR(W21/H21),"- ",(W21/H21))</f>
        <v>2.7657074769622865</v>
      </c>
      <c r="Z21" s="34">
        <v>159.96740497845448</v>
      </c>
      <c r="AA21" s="40">
        <f>IF(Z21&lt;0,"- ",IF(ISERROR(($E19/Z21)),"- ",(($E19/Z21))))</f>
        <v>7.3802534970109148</v>
      </c>
      <c r="AB21" s="34">
        <v>16</v>
      </c>
      <c r="AC21" s="41">
        <f>IF(ISERROR(AB21/$E19*100),"- ",(AB21/$E19*100))</f>
        <v>1.355243096730476</v>
      </c>
      <c r="AD21" s="42">
        <v>50.652854827360571</v>
      </c>
      <c r="AE21" s="34">
        <v>626.9</v>
      </c>
      <c r="AF21" s="43">
        <v>-0.33203472633961634</v>
      </c>
      <c r="AG21" s="44">
        <v>54.2097400885581</v>
      </c>
    </row>
    <row r="22" spans="1:33" s="45" customFormat="1" ht="10.5" x14ac:dyDescent="0.15">
      <c r="B22" s="29">
        <v>28</v>
      </c>
      <c r="D22" s="47" t="s">
        <v>1122</v>
      </c>
      <c r="E22" s="50"/>
      <c r="F22" s="52"/>
      <c r="G22" s="33" t="s">
        <v>458</v>
      </c>
      <c r="H22" s="34">
        <v>303193.00829668832</v>
      </c>
      <c r="I22" s="34">
        <v>32825.766491003611</v>
      </c>
      <c r="J22" s="34">
        <v>23485.74988579769</v>
      </c>
      <c r="K22" s="34">
        <v>23485.74988579769</v>
      </c>
      <c r="L22" s="35">
        <f>IF(ISERROR(K22/$H22*100),"- ",(K22/$H22*100))</f>
        <v>7.7461383485518249</v>
      </c>
      <c r="M22" s="35">
        <f>IF(ISERROR(I22/$H22*100),"- ",(I22/$H22*100))</f>
        <v>10.826689795855083</v>
      </c>
      <c r="N22" s="35">
        <v>37.463311350769963</v>
      </c>
      <c r="O22" s="35">
        <v>37.463311350769963</v>
      </c>
      <c r="P22" s="42">
        <f>IF(AND(O22&lt;0,O21&lt;0),"NA",IF(AND(O22&gt;0,O21&lt;0),"LP",IF(AND(O22&lt;0,O21&gt;0),"PL",((O22/O21-1)*100))))</f>
        <v>18.60147945017254</v>
      </c>
      <c r="Q22" s="34">
        <v>29.370349501098531</v>
      </c>
      <c r="R22" s="37">
        <v>21.946993268311996</v>
      </c>
      <c r="S22" s="34">
        <v>0</v>
      </c>
      <c r="T22" s="39">
        <f>IF(O22&lt;0,"- ",IF(ISERROR(($E19-S22)/O22),"- ",(($E19-S22)/O22)))</f>
        <v>31.51349833830788</v>
      </c>
      <c r="U22" s="34">
        <v>-42695.871706756312</v>
      </c>
      <c r="V22" s="34">
        <v>0</v>
      </c>
      <c r="W22" s="34">
        <v>740539.42766519997</v>
      </c>
      <c r="X22" s="39">
        <f>IF(I22&lt;0,"- ",IF(ISERROR((U22+V22+W22)/I22),"- ",(U22+V22+W22)/I22))</f>
        <v>21.259017855674387</v>
      </c>
      <c r="Y22" s="39">
        <f>IF(ISERROR(W22/H22),"- ",(W22/H22))</f>
        <v>2.4424686829867399</v>
      </c>
      <c r="Z22" s="34">
        <v>181.43071632922445</v>
      </c>
      <c r="AA22" s="40">
        <f>IF(Z22&lt;0,"- ",IF(ISERROR(($E19/Z22)),"- ",(($E19/Z22))))</f>
        <v>6.5071671648899923</v>
      </c>
      <c r="AB22" s="34">
        <v>16</v>
      </c>
      <c r="AC22" s="41">
        <f>IF(ISERROR(AB22/$E19*100),"- ",(AB22/$E19*100))</f>
        <v>1.355243096730476</v>
      </c>
      <c r="AD22" s="42">
        <v>42.708451076819081</v>
      </c>
      <c r="AE22" s="34">
        <v>626.9</v>
      </c>
      <c r="AF22" s="43">
        <v>-0.39898492212911807</v>
      </c>
      <c r="AG22" s="44">
        <v>65.820229740484791</v>
      </c>
    </row>
    <row r="23" spans="1:33" s="45" customFormat="1" ht="10.5" x14ac:dyDescent="0.15"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7">
        <f>A19+1</f>
        <v>4</v>
      </c>
      <c r="B24" s="29">
        <v>25</v>
      </c>
      <c r="C24" s="30" t="str">
        <f>VLOOKUP($A24,'All cos summary'!$A$214:$B$227,2,FALSE)</f>
        <v>VOLT IB Equity</v>
      </c>
      <c r="D24" s="63" t="s">
        <v>695</v>
      </c>
      <c r="E24" s="64">
        <v>1235.4000000000001</v>
      </c>
      <c r="F24" s="65">
        <v>4387.6456587345037</v>
      </c>
      <c r="G24" s="33" t="s">
        <v>518</v>
      </c>
      <c r="H24" s="66">
        <v>154127.9</v>
      </c>
      <c r="I24" s="66">
        <v>11161.799999999985</v>
      </c>
      <c r="J24" s="66">
        <v>8342.7999999999847</v>
      </c>
      <c r="K24" s="66">
        <v>8342.7999999999847</v>
      </c>
      <c r="L24" s="67">
        <f>IF(ISERROR(K24/$H24*100),"- ",(K24/$H24*100))</f>
        <v>5.4129070726325246</v>
      </c>
      <c r="M24" s="67">
        <f>IF(ISERROR(I24/$H24*100),"- ",(I24/$H24*100))</f>
        <v>7.2419075326400906</v>
      </c>
      <c r="N24" s="67">
        <v>25.220072551390523</v>
      </c>
      <c r="O24" s="67">
        <v>25.220072551390523</v>
      </c>
      <c r="P24" s="68" t="s">
        <v>50</v>
      </c>
      <c r="Q24" s="66">
        <v>17.045389906555691</v>
      </c>
      <c r="R24" s="69">
        <v>13.528407824059979</v>
      </c>
      <c r="S24" s="66">
        <v>0</v>
      </c>
      <c r="T24" s="70">
        <f>IF(O24&lt;0,"- ",IF(ISERROR(($E24-S24)/O24),"- ",(($E24-S24)/O24)))</f>
        <v>48.984791676655412</v>
      </c>
      <c r="U24" s="66">
        <v>1850.6000000000004</v>
      </c>
      <c r="V24" s="66">
        <v>270.5</v>
      </c>
      <c r="W24" s="66">
        <v>408775.00779600005</v>
      </c>
      <c r="X24" s="70">
        <f>IF(I24&lt;0,"- ",IF(ISERROR((U24+V24+W24)/I24),"- ",(U24+V24+W24)/I24))</f>
        <v>36.812710118081363</v>
      </c>
      <c r="Y24" s="70">
        <f>IF(ISERROR(W24/H24),"- ",(W24/H24))</f>
        <v>2.6521804799520403</v>
      </c>
      <c r="Z24" s="66">
        <v>196.89389359129382</v>
      </c>
      <c r="AA24" s="71">
        <f>IF(Z24&lt;0,"- ",IF(ISERROR(($E24/Z24)),"- ",(($E24/Z24))))</f>
        <v>6.2744454765286157</v>
      </c>
      <c r="AB24" s="66">
        <v>5.5015114873035076</v>
      </c>
      <c r="AC24" s="72">
        <f>IF(ISERROR(AB24/$E24*100),"- ",(AB24/$E24*100))</f>
        <v>0.44532228325267176</v>
      </c>
      <c r="AD24" s="73">
        <v>21.814019274104659</v>
      </c>
      <c r="AE24" s="66">
        <v>330.8</v>
      </c>
      <c r="AF24" s="74">
        <v>2.9861608082933498E-2</v>
      </c>
      <c r="AG24" s="75">
        <v>16.976332313637073</v>
      </c>
    </row>
    <row r="25" spans="1:33" s="45" customFormat="1" ht="10.5" x14ac:dyDescent="0.15">
      <c r="B25" s="29">
        <v>26</v>
      </c>
      <c r="C25" s="47"/>
      <c r="D25" s="47" t="s">
        <v>998</v>
      </c>
      <c r="E25" s="48"/>
      <c r="F25" s="32"/>
      <c r="G25" s="33" t="s">
        <v>311</v>
      </c>
      <c r="H25" s="34">
        <v>152935.55299999999</v>
      </c>
      <c r="I25" s="34">
        <v>8402.4104010550946</v>
      </c>
      <c r="J25" s="34">
        <v>7156.9975286800036</v>
      </c>
      <c r="K25" s="34">
        <v>7156.9975286800036</v>
      </c>
      <c r="L25" s="35">
        <f>IF(ISERROR(K25/$H25*100),"- ",(K25/$H25*100))</f>
        <v>4.6797473761251602</v>
      </c>
      <c r="M25" s="35">
        <f>IF(ISERROR(I25/$H25*100),"- ",(I25/$H25*100))</f>
        <v>5.4940857349599383</v>
      </c>
      <c r="N25" s="35">
        <v>21.635421791656601</v>
      </c>
      <c r="O25" s="35">
        <v>21.635421791656601</v>
      </c>
      <c r="P25" s="42">
        <f>IF(AND(O25&lt;0,O24&lt;0),"NA",IF(AND(O25&gt;0,O24&lt;0),"LP",IF(AND(O25&lt;0,O24&gt;0),"PL",((O25/O24-1)*100))))</f>
        <v>-14.21348313899391</v>
      </c>
      <c r="Q25" s="34">
        <v>13.762282312062332</v>
      </c>
      <c r="R25" s="37">
        <v>10.585093450942662</v>
      </c>
      <c r="S25" s="34">
        <v>0</v>
      </c>
      <c r="T25" s="38">
        <f>IF(O25&lt;0,"- ",IF(ISERROR(($E24-S25)/O25),"- ",(($E24-S25)/O25)))</f>
        <v>57.100804962185435</v>
      </c>
      <c r="U25" s="34">
        <v>-2464.2884238179813</v>
      </c>
      <c r="V25" s="34">
        <v>270.5</v>
      </c>
      <c r="W25" s="34">
        <v>408775.00779600005</v>
      </c>
      <c r="X25" s="38">
        <f>IF(I25&lt;0,"- ",IF(ISERROR((U25+V25+W25)/I25),"- ",(U25+V25+W25)/I25))</f>
        <v>48.388640873948205</v>
      </c>
      <c r="Y25" s="39">
        <f>IF(ISERROR(W25/H25),"- ",(W25/H25))</f>
        <v>2.6728579442610059</v>
      </c>
      <c r="Z25" s="34">
        <v>211.89648491461966</v>
      </c>
      <c r="AA25" s="40">
        <f>IF(Z25&lt;0,"- ",IF(ISERROR(($E24/Z25)),"- ",(($E24/Z25))))</f>
        <v>5.8302052556359536</v>
      </c>
      <c r="AB25" s="34">
        <v>5.8415638837472796</v>
      </c>
      <c r="AC25" s="41">
        <f>IF(ISERROR(AB25/$E24*100),"- ",(AB25/$E24*100))</f>
        <v>0.47284797504834702</v>
      </c>
      <c r="AD25" s="42">
        <v>26.999999999999989</v>
      </c>
      <c r="AE25" s="34">
        <v>330.8</v>
      </c>
      <c r="AF25" s="43">
        <v>-3.6301232469104126E-2</v>
      </c>
      <c r="AG25" s="44">
        <v>10.776966287221564</v>
      </c>
    </row>
    <row r="26" spans="1:33" s="45" customFormat="1" ht="10.5" x14ac:dyDescent="0.15">
      <c r="B26" s="29">
        <v>27</v>
      </c>
      <c r="C26" s="47"/>
      <c r="D26" s="49" t="s">
        <v>848</v>
      </c>
      <c r="E26" s="50"/>
      <c r="F26" s="51"/>
      <c r="G26" s="33" t="s">
        <v>407</v>
      </c>
      <c r="H26" s="34">
        <v>180509.35715</v>
      </c>
      <c r="I26" s="34">
        <v>11616.523826280092</v>
      </c>
      <c r="J26" s="34">
        <v>10732.921441112625</v>
      </c>
      <c r="K26" s="34">
        <v>10732.921441112625</v>
      </c>
      <c r="L26" s="35">
        <f>IF(ISERROR(K26/$H26*100),"- ",(K26/$H26*100))</f>
        <v>5.9459086279908266</v>
      </c>
      <c r="M26" s="35">
        <f>IF(ISERROR(I26/$H26*100),"- ",(I26/$H26*100))</f>
        <v>6.4354136592636415</v>
      </c>
      <c r="N26" s="35">
        <v>32.445348975552072</v>
      </c>
      <c r="O26" s="35">
        <v>32.445348975552072</v>
      </c>
      <c r="P26" s="42">
        <f>IF(AND(O26&lt;0,O25&lt;0),"NA",IF(AND(O26&gt;0,O25&lt;0),"LP",IF(AND(O26&lt;0,O25&gt;0),"PL",((O26/O25-1)*100))))</f>
        <v>49.964023294725735</v>
      </c>
      <c r="Q26" s="34">
        <v>17.137896859294322</v>
      </c>
      <c r="R26" s="37">
        <v>14.445981037767028</v>
      </c>
      <c r="S26" s="34">
        <v>0</v>
      </c>
      <c r="T26" s="39">
        <f>IF(O26&lt;0,"- ",IF(ISERROR(($E24-S26)/O26),"- ",(($E24-S26)/O26)))</f>
        <v>38.076335715510027</v>
      </c>
      <c r="U26" s="34">
        <v>-5878.5572233258517</v>
      </c>
      <c r="V26" s="34">
        <v>270.5</v>
      </c>
      <c r="W26" s="34">
        <v>408775.00779600005</v>
      </c>
      <c r="X26" s="39">
        <f>IF(I26&lt;0,"- ",IF(ISERROR((U26+V26+W26)/I26),"- ",(U26+V26+W26)/I26))</f>
        <v>34.706333547096818</v>
      </c>
      <c r="Y26" s="39">
        <f>IF(ISERROR(W26/H26),"- ",(W26/H26))</f>
        <v>2.2645640882556322</v>
      </c>
      <c r="Z26" s="34">
        <v>237.29902338250696</v>
      </c>
      <c r="AA26" s="40">
        <f>IF(Z26&lt;0,"- ",IF(ISERROR(($E24/Z26)),"- ",(($E24/Z26))))</f>
        <v>5.2060896938822818</v>
      </c>
      <c r="AB26" s="34">
        <v>8.7602442233990594</v>
      </c>
      <c r="AC26" s="41">
        <f>IF(ISERROR(AB26/$E24*100),"- ",(AB26/$E24*100))</f>
        <v>0.70910184745014238</v>
      </c>
      <c r="AD26" s="42">
        <v>27</v>
      </c>
      <c r="AE26" s="34">
        <v>330.8</v>
      </c>
      <c r="AF26" s="43">
        <v>-7.8835446867008746E-2</v>
      </c>
      <c r="AG26" s="44">
        <v>21.498686452560186</v>
      </c>
    </row>
    <row r="27" spans="1:33" s="45" customFormat="1" ht="10.5" x14ac:dyDescent="0.15">
      <c r="B27" s="29">
        <v>28</v>
      </c>
      <c r="D27" s="47" t="s">
        <v>1123</v>
      </c>
      <c r="E27" s="50"/>
      <c r="F27" s="52"/>
      <c r="G27" s="33" t="s">
        <v>458</v>
      </c>
      <c r="H27" s="34">
        <v>207169.40956249999</v>
      </c>
      <c r="I27" s="34">
        <v>14732.718064823835</v>
      </c>
      <c r="J27" s="34">
        <v>13651.678095793026</v>
      </c>
      <c r="K27" s="34">
        <v>13651.678095793026</v>
      </c>
      <c r="L27" s="35">
        <f>IF(ISERROR(K27/$H27*100),"- ",(K27/$H27*100))</f>
        <v>6.5896206030719577</v>
      </c>
      <c r="M27" s="35">
        <f>IF(ISERROR(I27/$H27*100),"- ",(I27/$H27*100))</f>
        <v>7.1114350791153784</v>
      </c>
      <c r="N27" s="35">
        <v>41.268676226702013</v>
      </c>
      <c r="O27" s="35">
        <v>41.268676226702013</v>
      </c>
      <c r="P27" s="42">
        <f>IF(AND(O27&lt;0,O26&lt;0),"NA",IF(AND(O27&gt;0,O26&lt;0),"LP",IF(AND(O27&lt;0,O26&gt;0),"PL",((O27/O26-1)*100))))</f>
        <v>27.194428569094487</v>
      </c>
      <c r="Q27" s="34">
        <v>18.607855204925276</v>
      </c>
      <c r="R27" s="37">
        <v>16.334163674645726</v>
      </c>
      <c r="S27" s="34">
        <v>0</v>
      </c>
      <c r="T27" s="39">
        <f>IF(O27&lt;0,"- ",IF(ISERROR(($E24-S27)/O27),"- ",(($E24-S27)/O27)))</f>
        <v>29.935537384663213</v>
      </c>
      <c r="U27" s="34">
        <v>-11827.902659672422</v>
      </c>
      <c r="V27" s="34">
        <v>270.5</v>
      </c>
      <c r="W27" s="34">
        <v>408775.00779600005</v>
      </c>
      <c r="X27" s="39">
        <f>IF(I27&lt;0,"- ",IF(ISERROR((U27+V27+W27)/I27),"- ",(U27+V27+W27)/I27))</f>
        <v>26.961596861392007</v>
      </c>
      <c r="Y27" s="39">
        <f>IF(ISERROR(W27/H27),"- ",(W27/H27))</f>
        <v>1.9731436637255009</v>
      </c>
      <c r="Z27" s="34">
        <v>268.00601761889118</v>
      </c>
      <c r="AA27" s="40">
        <f>IF(Z27&lt;0,"- ",IF(ISERROR(($E24/Z27)),"- ",(($E24/Z27))))</f>
        <v>4.6095979895375283</v>
      </c>
      <c r="AB27" s="34">
        <v>11.142542581209545</v>
      </c>
      <c r="AC27" s="41">
        <f>IF(ISERROR(AB27/$E24*100),"- ",(AB27/$E24*100))</f>
        <v>0.90193804283710088</v>
      </c>
      <c r="AD27" s="42">
        <v>27.000000000000007</v>
      </c>
      <c r="AE27" s="34">
        <v>330.8</v>
      </c>
      <c r="AF27" s="43">
        <v>-0.14106370073712621</v>
      </c>
      <c r="AG27" s="44">
        <v>28.81202721838299</v>
      </c>
    </row>
    <row r="28" spans="1:33" s="45" customFormat="1" ht="10.5" x14ac:dyDescent="0.15"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47">
        <f>A24+1</f>
        <v>5</v>
      </c>
      <c r="B29" s="29">
        <v>25</v>
      </c>
      <c r="C29" s="30" t="str">
        <f>VLOOKUP($A29,'All cos summary'!$A$214:$B$227,2,FALSE)</f>
        <v>KEII IB Equity</v>
      </c>
      <c r="D29" s="63" t="s">
        <v>689</v>
      </c>
      <c r="E29" s="64">
        <v>4048.1</v>
      </c>
      <c r="F29" s="65">
        <v>4153.9287137819992</v>
      </c>
      <c r="G29" s="33" t="s">
        <v>518</v>
      </c>
      <c r="H29" s="66">
        <v>95628.144</v>
      </c>
      <c r="I29" s="66">
        <v>10265.449175999998</v>
      </c>
      <c r="J29" s="66">
        <v>7348.2401978185244</v>
      </c>
      <c r="K29" s="66">
        <v>7348.2401978185244</v>
      </c>
      <c r="L29" s="67">
        <f>IF(ISERROR(K29/$H29*100),"- ",(K29/$H29*100))</f>
        <v>7.684181549961405</v>
      </c>
      <c r="M29" s="67">
        <f>IF(ISERROR(I29/$H29*100),"- ",(I29/$H29*100))</f>
        <v>10.73475730743033</v>
      </c>
      <c r="N29" s="67">
        <v>81.428669142201898</v>
      </c>
      <c r="O29" s="67">
        <v>72.880958610224695</v>
      </c>
      <c r="P29" s="68" t="s">
        <v>50</v>
      </c>
      <c r="Q29" s="66">
        <v>26.564692790931787</v>
      </c>
      <c r="R29" s="69">
        <v>30.361327793968901</v>
      </c>
      <c r="S29" s="66">
        <v>0</v>
      </c>
      <c r="T29" s="70">
        <f>IF(O29&lt;0,"- ",IF(ISERROR(($E29-S29)/O29),"- ",(($E29-S29)/O29)))</f>
        <v>55.54400047959961</v>
      </c>
      <c r="U29" s="66">
        <v>-1952.2270986404455</v>
      </c>
      <c r="V29" s="66">
        <v>0</v>
      </c>
      <c r="W29" s="66">
        <v>387000.76861949998</v>
      </c>
      <c r="X29" s="70">
        <f>IF(I29&lt;0,"- ",IF(ISERROR((U29+V29+W29)/I29),"- ",(U29+V29+W29)/I29))</f>
        <v>37.509176161631565</v>
      </c>
      <c r="Y29" s="70">
        <f>IF(ISERROR(W29/H29),"- ",(W29/H29))</f>
        <v>4.0469338045450298</v>
      </c>
      <c r="Z29" s="66">
        <v>430.2995503885756</v>
      </c>
      <c r="AA29" s="71">
        <f>IF(Z29&lt;0,"- ",IF(ISERROR(($E29/Z29)),"- ",(($E29/Z29))))</f>
        <v>9.4076324187288218</v>
      </c>
      <c r="AB29" s="66">
        <v>72.880958610224695</v>
      </c>
      <c r="AC29" s="72">
        <f>IF(ISERROR(AB29/$E29*100),"- ",(AB29/$E29*100))</f>
        <v>1.8003744623459079</v>
      </c>
      <c r="AD29" s="73">
        <v>4.9122748070641471</v>
      </c>
      <c r="AE29" s="66">
        <v>180.45</v>
      </c>
      <c r="AF29" s="74">
        <v>-5.5529256934535372E-2</v>
      </c>
      <c r="AG29" s="75">
        <v>509.69138519837963</v>
      </c>
    </row>
    <row r="30" spans="1:33" s="45" customFormat="1" ht="10.5" x14ac:dyDescent="0.15">
      <c r="B30" s="29">
        <v>26</v>
      </c>
      <c r="C30" s="47"/>
      <c r="D30" s="47" t="s">
        <v>999</v>
      </c>
      <c r="E30" s="48"/>
      <c r="F30" s="32"/>
      <c r="G30" s="33" t="s">
        <v>311</v>
      </c>
      <c r="H30" s="34">
        <v>112841.20991999999</v>
      </c>
      <c r="I30" s="34">
        <v>12751.05672095999</v>
      </c>
      <c r="J30" s="34">
        <v>8934.9431228427165</v>
      </c>
      <c r="K30" s="34">
        <v>8934.9431228427165</v>
      </c>
      <c r="L30" s="35">
        <f>IF(ISERROR(K30/$H30*100),"- ",(K30/$H30*100))</f>
        <v>7.9181560789513359</v>
      </c>
      <c r="M30" s="35">
        <f>IF(ISERROR(I30/$H30*100),"- ",(I30/$H30*100))</f>
        <v>11.299999999999992</v>
      </c>
      <c r="N30" s="35">
        <v>99.011533070236723</v>
      </c>
      <c r="O30" s="35">
        <v>97.187045276387494</v>
      </c>
      <c r="P30" s="42">
        <f>IF(AND(O30&lt;0,O29&lt;0),"NA",IF(AND(O30&gt;0,O29&lt;0),"LP",IF(AND(O30&lt;0,O29&gt;0),"PL",((O30/O29-1)*100))))</f>
        <v>33.350393751205168</v>
      </c>
      <c r="Q30" s="34">
        <v>26.571778626331188</v>
      </c>
      <c r="R30" s="37">
        <v>24.726846801853299</v>
      </c>
      <c r="S30" s="34">
        <v>0</v>
      </c>
      <c r="T30" s="38">
        <f>IF(O30&lt;0,"- ",IF(ISERROR(($E29-S30)/O30),"- ",(($E29-S30)/O30)))</f>
        <v>41.652670769933614</v>
      </c>
      <c r="U30" s="34">
        <v>-3430.1435855927684</v>
      </c>
      <c r="V30" s="34">
        <v>0</v>
      </c>
      <c r="W30" s="34">
        <v>387000.76861949998</v>
      </c>
      <c r="X30" s="38">
        <f>IF(I30&lt;0,"- ",IF(ISERROR((U30+V30+W30)/I30),"- ",(U30+V30+W30)/I30))</f>
        <v>30.081477435779874</v>
      </c>
      <c r="Y30" s="39">
        <f>IF(ISERROR(W30/H30),"- ",(W30/H30))</f>
        <v>3.4296049191059579</v>
      </c>
      <c r="Z30" s="34">
        <v>529.3110834588125</v>
      </c>
      <c r="AA30" s="40">
        <f>IF(Z30&lt;0,"- ",IF(ISERROR(($E29/Z30)),"- ",(($E29/Z30))))</f>
        <v>7.6478655492106213</v>
      </c>
      <c r="AB30" s="34">
        <v>97.187045276387494</v>
      </c>
      <c r="AC30" s="41">
        <f>IF(ISERROR(AB30/$E29*100),"- ",(AB30/$E29*100))</f>
        <v>2.4008064345344109</v>
      </c>
      <c r="AD30" s="42">
        <v>4.544925081412277</v>
      </c>
      <c r="AE30" s="34">
        <v>180.45</v>
      </c>
      <c r="AF30" s="43">
        <v>-7.9221167154377617E-2</v>
      </c>
      <c r="AG30" s="44">
        <v>228.61847264165627</v>
      </c>
    </row>
    <row r="31" spans="1:33" s="45" customFormat="1" ht="10.5" x14ac:dyDescent="0.15">
      <c r="B31" s="29">
        <v>27</v>
      </c>
      <c r="C31" s="47"/>
      <c r="D31" s="49" t="s">
        <v>921</v>
      </c>
      <c r="E31" s="50"/>
      <c r="F31" s="51"/>
      <c r="G31" s="33" t="s">
        <v>407</v>
      </c>
      <c r="H31" s="34">
        <v>135409.45190399999</v>
      </c>
      <c r="I31" s="34">
        <v>16249.134228479998</v>
      </c>
      <c r="J31" s="34">
        <v>11234.2039786312</v>
      </c>
      <c r="K31" s="34">
        <v>11234.2039786312</v>
      </c>
      <c r="L31" s="35">
        <f>IF(ISERROR(K31/$H31*100),"- ",(K31/$H31*100))</f>
        <v>8.2964695748091586</v>
      </c>
      <c r="M31" s="35">
        <f>IF(ISERROR(I31/$H31*100),"- ",(I31/$H31*100))</f>
        <v>12</v>
      </c>
      <c r="N31" s="35">
        <v>124.49052483661885</v>
      </c>
      <c r="O31" s="35">
        <v>119.091550020836</v>
      </c>
      <c r="P31" s="42">
        <f>IF(AND(O31&lt;0,O30&lt;0),"NA",IF(AND(O31&gt;0,O30&lt;0),"LP",IF(AND(O31&lt;0,O30&gt;0),"PL",((O31/O30-1)*100))))</f>
        <v>22.538502618486756</v>
      </c>
      <c r="Q31" s="34">
        <v>27.085849064494454</v>
      </c>
      <c r="R31" s="37">
        <v>22.462996522642001</v>
      </c>
      <c r="S31" s="34">
        <v>0</v>
      </c>
      <c r="T31" s="39">
        <f>IF(O31&lt;0,"- ",IF(ISERROR(($E29-S31)/O31),"- ",(($E29-S31)/O31)))</f>
        <v>33.991496452029999</v>
      </c>
      <c r="U31" s="34">
        <v>-9398.7489686842309</v>
      </c>
      <c r="V31" s="34">
        <v>0</v>
      </c>
      <c r="W31" s="34">
        <v>387000.76861949998</v>
      </c>
      <c r="X31" s="39">
        <f>IF(I31&lt;0,"- ",IF(ISERROR((U31+V31+W31)/I31),"- ",(U31+V31+W31)/I31))</f>
        <v>23.238285458248566</v>
      </c>
      <c r="Y31" s="39">
        <f>IF(ISERROR(W31/H31),"- ",(W31/H31))</f>
        <v>2.8580040992549649</v>
      </c>
      <c r="Z31" s="34">
        <v>653.80160829543127</v>
      </c>
      <c r="AA31" s="40">
        <f>IF(Z31&lt;0,"- ",IF(ISERROR(($E29/Z31)),"- ",(($E29/Z31))))</f>
        <v>6.1916335913490101</v>
      </c>
      <c r="AB31" s="34">
        <v>119.091550020836</v>
      </c>
      <c r="AC31" s="41">
        <f>IF(ISERROR(AB31/$E29*100),"- ",(AB31/$E29*100))</f>
        <v>2.9419122556467481</v>
      </c>
      <c r="AD31" s="42">
        <v>4.8196439109517684</v>
      </c>
      <c r="AE31" s="34">
        <v>180.45</v>
      </c>
      <c r="AF31" s="43">
        <v>-0.17606293015972246</v>
      </c>
      <c r="AG31" s="44" t="s">
        <v>50</v>
      </c>
    </row>
    <row r="32" spans="1:33" s="45" customFormat="1" ht="10.5" x14ac:dyDescent="0.15">
      <c r="B32" s="29">
        <v>28</v>
      </c>
      <c r="D32" s="47" t="s">
        <v>1123</v>
      </c>
      <c r="E32" s="50"/>
      <c r="F32" s="52"/>
      <c r="G32" s="33" t="s">
        <v>458</v>
      </c>
      <c r="H32" s="34">
        <v>158429.05872767998</v>
      </c>
      <c r="I32" s="34">
        <v>19328.345164776951</v>
      </c>
      <c r="J32" s="34">
        <v>13518.640438533961</v>
      </c>
      <c r="K32" s="34">
        <v>13518.640438533961</v>
      </c>
      <c r="L32" s="35">
        <f>IF(ISERROR(K32/$H32*100),"- ",(K32/$H32*100))</f>
        <v>8.5329298470243629</v>
      </c>
      <c r="M32" s="35">
        <f>IF(ISERROR(I32/$H32*100),"- ",(I32/$H32*100))</f>
        <v>12.199999999999996</v>
      </c>
      <c r="N32" s="35">
        <v>149.80524178408993</v>
      </c>
      <c r="O32" s="35">
        <v>150.373182114065</v>
      </c>
      <c r="P32" s="42">
        <f>IF(AND(O32&lt;0,O31&lt;0),"NA",IF(AND(O32&gt;0,O31&lt;0),"LP",IF(AND(O32&lt;0,O31&gt;0),"PL",((O32/O31-1)*100))))</f>
        <v>26.266877950413804</v>
      </c>
      <c r="Q32" s="34">
        <v>26.304684115529263</v>
      </c>
      <c r="R32" s="37">
        <v>24.909349295962201</v>
      </c>
      <c r="S32" s="34">
        <v>0</v>
      </c>
      <c r="T32" s="39">
        <f>IF(O32&lt;0,"- ",IF(ISERROR(($E29-S32)/O32),"- ",(($E29-S32)/O32)))</f>
        <v>26.92035869088232</v>
      </c>
      <c r="U32" s="34">
        <v>-18099.437302399361</v>
      </c>
      <c r="V32" s="34">
        <v>0</v>
      </c>
      <c r="W32" s="34">
        <v>387000.76861949998</v>
      </c>
      <c r="X32" s="39">
        <f>IF(I32&lt;0,"- ",IF(ISERROR((U32+V32+W32)/I32),"- ",(U32+V32+W32)/I32))</f>
        <v>19.086027705536257</v>
      </c>
      <c r="Y32" s="39">
        <f>IF(ISERROR(W32/H32),"- ",(W32/H32))</f>
        <v>2.442738546371765</v>
      </c>
      <c r="Z32" s="34">
        <v>803.60685007952122</v>
      </c>
      <c r="AA32" s="40">
        <f>IF(Z32&lt;0,"- ",IF(ISERROR(($E29/Z32)),"- ",(($E29/Z32))))</f>
        <v>5.0374135058697158</v>
      </c>
      <c r="AB32" s="34">
        <v>150.373182114065</v>
      </c>
      <c r="AC32" s="41">
        <f>IF(ISERROR(AB32/$E29*100),"- ",(AB32/$E29*100))</f>
        <v>3.7146607572457446</v>
      </c>
      <c r="AD32" s="42">
        <v>4.3389669964741726</v>
      </c>
      <c r="AE32" s="34">
        <v>180.45</v>
      </c>
      <c r="AF32" s="43">
        <v>-0.27523760868246705</v>
      </c>
      <c r="AG32" s="44" t="s">
        <v>50</v>
      </c>
    </row>
    <row r="33" spans="1:33" s="45" customFormat="1" ht="10.5" x14ac:dyDescent="0.15"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47">
        <v>6</v>
      </c>
      <c r="B34" s="29">
        <v>25</v>
      </c>
      <c r="C34" s="30" t="str">
        <f>VLOOKUP($A34,'All cos summary'!$A$214:$B$227,2,FALSE)</f>
        <v>BLSTR IB Equity</v>
      </c>
      <c r="D34" s="63" t="s">
        <v>685</v>
      </c>
      <c r="E34" s="64">
        <v>1528.3</v>
      </c>
      <c r="F34" s="65">
        <v>3372.5589358943807</v>
      </c>
      <c r="G34" s="33" t="s">
        <v>518</v>
      </c>
      <c r="H34" s="78">
        <v>119676.5</v>
      </c>
      <c r="I34" s="78">
        <v>8759.1999999999898</v>
      </c>
      <c r="J34" s="78">
        <v>5912.7999999999902</v>
      </c>
      <c r="K34" s="78">
        <v>5787.6999999999898</v>
      </c>
      <c r="L34" s="79">
        <f>IF(ISERROR(K34/$H34*100),"- ",(K34/$H34*100))</f>
        <v>4.8361207087439801</v>
      </c>
      <c r="M34" s="79">
        <f>IF(ISERROR(I34/$H34*100),"- ",(I34/$H34*100))</f>
        <v>7.3190643108713829</v>
      </c>
      <c r="N34" s="79">
        <v>28.758754863813188</v>
      </c>
      <c r="O34" s="79">
        <v>28.150291828793701</v>
      </c>
      <c r="P34" s="80" t="s">
        <v>50</v>
      </c>
      <c r="Q34" s="78">
        <v>25.142670249088336</v>
      </c>
      <c r="R34" s="81">
        <v>19.334620981266017</v>
      </c>
      <c r="S34" s="78">
        <v>0</v>
      </c>
      <c r="T34" s="82">
        <f>IF(O34&lt;0,"- ",IF(ISERROR(($E34-S34)/O34),"- ",(($E34-S34)/O34)))</f>
        <v>54.290733797536291</v>
      </c>
      <c r="U34" s="78">
        <v>-2325.6</v>
      </c>
      <c r="V34" s="78">
        <v>26</v>
      </c>
      <c r="W34" s="78">
        <v>314204.4532626</v>
      </c>
      <c r="X34" s="82">
        <f>IF(I34&lt;0,"- ",IF(ISERROR((U34+V34+W34)/I34),"- ",(U34+V34+W34)/I34))</f>
        <v>35.608828804297239</v>
      </c>
      <c r="Y34" s="70">
        <f>IF(ISERROR(W34/H34),"- ",(W34/H34))</f>
        <v>2.6254482146670397</v>
      </c>
      <c r="Z34" s="78">
        <v>149.07684824902725</v>
      </c>
      <c r="AA34" s="71">
        <f>IF(Z34&lt;0,"- ",IF(ISERROR(($E34/Z34)),"- ",(($E34/Z34))))</f>
        <v>10.251759531748569</v>
      </c>
      <c r="AB34" s="78">
        <v>6</v>
      </c>
      <c r="AC34" s="72">
        <f>IF(ISERROR(AB34/$E34*100),"- ",(AB34/$E34*100))</f>
        <v>0.39259307727540405</v>
      </c>
      <c r="AD34" s="80">
        <v>20.863212014612401</v>
      </c>
      <c r="AE34" s="78">
        <v>411.2</v>
      </c>
      <c r="AF34" s="74">
        <v>-8.1883719906694241E-2</v>
      </c>
      <c r="AG34" s="75">
        <v>15.318647540983585</v>
      </c>
    </row>
    <row r="35" spans="1:33" s="45" customFormat="1" ht="10.5" x14ac:dyDescent="0.15">
      <c r="B35" s="29">
        <v>26</v>
      </c>
      <c r="C35" s="47"/>
      <c r="D35" s="47" t="s">
        <v>1000</v>
      </c>
      <c r="E35" s="48"/>
      <c r="F35" s="32"/>
      <c r="G35" s="33" t="s">
        <v>311</v>
      </c>
      <c r="H35" s="34">
        <v>135484.14386444999</v>
      </c>
      <c r="I35" s="34">
        <v>10078.582971647047</v>
      </c>
      <c r="J35" s="34">
        <v>6523.5116287352848</v>
      </c>
      <c r="K35" s="34">
        <v>6523.5116287352848</v>
      </c>
      <c r="L35" s="35">
        <f>IF(ISERROR(K35/$H35*100),"- ",(K35/$H35*100))</f>
        <v>4.8149631703485305</v>
      </c>
      <c r="M35" s="35">
        <f>IF(ISERROR(I35/$H35*100),"- ",(I35/$H35*100))</f>
        <v>7.4389391143295196</v>
      </c>
      <c r="N35" s="35">
        <v>31.729142163109358</v>
      </c>
      <c r="O35" s="35">
        <v>26.772772343364299</v>
      </c>
      <c r="P35" s="42">
        <f>IF(AND(O35&lt;0,O34&lt;0),"NA",IF(AND(O35&gt;0,O34&lt;0),"LP",IF(AND(O35&lt;0,O34&gt;0),"PL",((O35/O34-1)*100))))</f>
        <v>-4.8934465539728356</v>
      </c>
      <c r="Q35" s="34">
        <v>24.581623449628083</v>
      </c>
      <c r="R35" s="37">
        <v>18.087245038350424</v>
      </c>
      <c r="S35" s="34">
        <v>0</v>
      </c>
      <c r="T35" s="38">
        <f>IF(O35&lt;0,"- ",IF(ISERROR(($E34-S35)/O35),"- ",(($E34-S35)/O35)))</f>
        <v>57.084114427872954</v>
      </c>
      <c r="U35" s="34">
        <v>-3944.5466541983847</v>
      </c>
      <c r="V35" s="34">
        <v>26</v>
      </c>
      <c r="W35" s="34">
        <v>314204.4532626</v>
      </c>
      <c r="X35" s="38">
        <f>IF(I35&lt;0,"- ",IF(ISERROR((U35+V35+W35)/I35),"- ",(U35+V35+W35)/I35))</f>
        <v>30.786659938336008</v>
      </c>
      <c r="Y35" s="39">
        <f>IF(ISERROR(W35/H35),"- ",(W35/H35))</f>
        <v>2.319123436148788</v>
      </c>
      <c r="Z35" s="34">
        <v>174.6698036417086</v>
      </c>
      <c r="AA35" s="40">
        <f>IF(Z35&lt;0,"- ",IF(ISERROR(($E34/Z35)),"- ",(($E34/Z35))))</f>
        <v>8.7496520184732383</v>
      </c>
      <c r="AB35" s="34">
        <v>6</v>
      </c>
      <c r="AC35" s="41">
        <f>IF(ISERROR(AB35/$E34*100),"- ",(AB35/$E34*100))</f>
        <v>0.39259307727540405</v>
      </c>
      <c r="AD35" s="42">
        <v>18.910060565633703</v>
      </c>
      <c r="AE35" s="34">
        <v>411.2</v>
      </c>
      <c r="AF35" s="43">
        <v>-0.11842940526602494</v>
      </c>
      <c r="AG35" s="44">
        <v>17.442189950734289</v>
      </c>
    </row>
    <row r="36" spans="1:33" s="45" customFormat="1" ht="10.5" x14ac:dyDescent="0.15">
      <c r="B36" s="29">
        <v>27</v>
      </c>
      <c r="C36" s="47"/>
      <c r="D36" s="49" t="s">
        <v>900</v>
      </c>
      <c r="E36" s="50"/>
      <c r="F36" s="51"/>
      <c r="G36" s="33" t="s">
        <v>407</v>
      </c>
      <c r="H36" s="34">
        <v>160464.15179659444</v>
      </c>
      <c r="I36" s="34">
        <v>12933.571705678216</v>
      </c>
      <c r="J36" s="34">
        <v>8954.9083792586662</v>
      </c>
      <c r="K36" s="34">
        <v>8954.9083792586662</v>
      </c>
      <c r="L36" s="35">
        <f>IF(ISERROR(K36/$H36*100),"- ",(K36/$H36*100))</f>
        <v>5.5806286195373875</v>
      </c>
      <c r="M36" s="35">
        <f>IF(ISERROR(I36/$H36*100),"- ",(I36/$H36*100))</f>
        <v>8.0601003781037068</v>
      </c>
      <c r="N36" s="35">
        <v>43.555001844643321</v>
      </c>
      <c r="O36" s="35">
        <v>42.104462980097999</v>
      </c>
      <c r="P36" s="42">
        <f>IF(AND(O36&lt;0,O35&lt;0),"NA",IF(AND(O36&gt;0,O35&lt;0),"LP",IF(AND(O36&lt;0,O35&gt;0),"PL",((O36/O35-1)*100))))</f>
        <v>57.26598067657234</v>
      </c>
      <c r="Q36" s="34">
        <v>27.241015029095987</v>
      </c>
      <c r="R36" s="37">
        <v>20.375942805325721</v>
      </c>
      <c r="S36" s="34">
        <v>0</v>
      </c>
      <c r="T36" s="39">
        <f>IF(O36&lt;0,"- ",IF(ISERROR(($E34-S36)/O36),"- ",(($E34-S36)/O36)))</f>
        <v>36.29781481175521</v>
      </c>
      <c r="U36" s="34">
        <v>-9136.1950514915825</v>
      </c>
      <c r="V36" s="34">
        <v>26</v>
      </c>
      <c r="W36" s="34">
        <v>314204.4532626</v>
      </c>
      <c r="X36" s="39">
        <f>IF(I36&lt;0,"- ",IF(ISERROR((U36+V36+W36)/I36),"- ",(U36+V36+W36)/I36))</f>
        <v>23.589327461428393</v>
      </c>
      <c r="Y36" s="39">
        <f>IF(ISERROR(W36/H36),"- ",(W36/H36))</f>
        <v>1.9580974924597983</v>
      </c>
      <c r="Z36" s="34">
        <v>213.08861871592384</v>
      </c>
      <c r="AA36" s="40">
        <f>IF(Z36&lt;0,"- ",IF(ISERROR(($E34/Z36)),"- ",(($E34/Z36))))</f>
        <v>7.1721334025700925</v>
      </c>
      <c r="AB36" s="34">
        <v>5</v>
      </c>
      <c r="AC36" s="41">
        <f>IF(ISERROR(AB36/$E34*100),"- ",(AB36/$E34*100))</f>
        <v>0.32716089772950335</v>
      </c>
      <c r="AD36" s="42">
        <v>11.479737775777258</v>
      </c>
      <c r="AE36" s="34">
        <v>411.2</v>
      </c>
      <c r="AF36" s="43">
        <v>-0.22904869886257112</v>
      </c>
      <c r="AG36" s="44">
        <v>70.320466895654093</v>
      </c>
    </row>
    <row r="37" spans="1:33" s="45" customFormat="1" ht="10.5" x14ac:dyDescent="0.15">
      <c r="B37" s="29">
        <v>28</v>
      </c>
      <c r="D37" s="47" t="s">
        <v>1121</v>
      </c>
      <c r="E37" s="50"/>
      <c r="F37" s="52"/>
      <c r="G37" s="33" t="s">
        <v>458</v>
      </c>
      <c r="H37" s="34">
        <v>184425.74205683474</v>
      </c>
      <c r="I37" s="34">
        <v>15101.662944403688</v>
      </c>
      <c r="J37" s="34">
        <v>10646.226808302768</v>
      </c>
      <c r="K37" s="34">
        <v>10646.226808302768</v>
      </c>
      <c r="L37" s="35">
        <f>IF(ISERROR(K37/$H37*100),"- ",(K37/$H37*100))</f>
        <v>5.7726360157585299</v>
      </c>
      <c r="M37" s="35">
        <f>IF(ISERROR(I37/$H37*100),"- ",(I37/$H37*100))</f>
        <v>8.1884788836852209</v>
      </c>
      <c r="N37" s="35">
        <v>51.781258795246927</v>
      </c>
      <c r="O37" s="35">
        <v>50.489189686119197</v>
      </c>
      <c r="P37" s="42">
        <f>IF(AND(O37&lt;0,O36&lt;0),"NA",IF(AND(O37&gt;0,O36&lt;0),"LP",IF(AND(O37&lt;0,O36&gt;0),"PL",((O37/O36-1)*100))))</f>
        <v>19.914104378874285</v>
      </c>
      <c r="Q37" s="34">
        <v>27.282942308086799</v>
      </c>
      <c r="R37" s="37">
        <v>20.532069430830152</v>
      </c>
      <c r="S37" s="34">
        <v>0</v>
      </c>
      <c r="T37" s="39">
        <f>IF(O37&lt;0,"- ",IF(ISERROR(($E34-S37)/O37),"- ",(($E34-S37)/O37)))</f>
        <v>30.269846070042391</v>
      </c>
      <c r="U37" s="34">
        <v>-14301.601587199499</v>
      </c>
      <c r="V37" s="34">
        <v>26</v>
      </c>
      <c r="W37" s="34">
        <v>314204.4532626</v>
      </c>
      <c r="X37" s="39">
        <f>IF(I37&lt;0,"- ",IF(ISERROR((U37+V37+W37)/I37),"- ",(U37+V37+W37)/I37))</f>
        <v>19.860650630303393</v>
      </c>
      <c r="Y37" s="39">
        <f>IF(ISERROR(W37/H37),"- ",(W37/H37))</f>
        <v>1.7036908717752166</v>
      </c>
      <c r="Z37" s="34">
        <v>251.53369074074271</v>
      </c>
      <c r="AA37" s="40">
        <f>IF(Z37&lt;0,"- ",IF(ISERROR(($E34/Z37)),"- ",(($E34/Z37))))</f>
        <v>6.0759256364398038</v>
      </c>
      <c r="AB37" s="34">
        <v>13.2</v>
      </c>
      <c r="AC37" s="41">
        <f>IF(ISERROR(AB37/$E34*100),"- ",(AB37/$E34*100))</f>
        <v>0.86370477000588897</v>
      </c>
      <c r="AD37" s="42">
        <v>25.49184841603666</v>
      </c>
      <c r="AE37" s="34">
        <v>411.2</v>
      </c>
      <c r="AF37" s="43">
        <v>-0.29926446862470396</v>
      </c>
      <c r="AG37" s="44">
        <v>168.14476301325828</v>
      </c>
    </row>
    <row r="38" spans="1:33" s="45" customFormat="1" ht="10.5" x14ac:dyDescent="0.15"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47">
        <v>7</v>
      </c>
      <c r="B39" s="29">
        <v>25</v>
      </c>
      <c r="C39" s="30" t="str">
        <f>VLOOKUP($A39,'All cos summary'!$A$214:$B$227,2,FALSE)</f>
        <v>CPPLUS IB Equity</v>
      </c>
      <c r="D39" s="63" t="s">
        <v>683</v>
      </c>
      <c r="E39" s="64">
        <v>1799.6</v>
      </c>
      <c r="F39" s="65">
        <v>2275.4192235968444</v>
      </c>
      <c r="G39" s="33" t="s">
        <v>518</v>
      </c>
      <c r="H39" s="78">
        <v>31118.720000000001</v>
      </c>
      <c r="I39" s="78">
        <v>2473.3300000000017</v>
      </c>
      <c r="J39" s="78">
        <v>3513.6900000000019</v>
      </c>
      <c r="K39" s="78">
        <v>1027.3900000000017</v>
      </c>
      <c r="L39" s="79">
        <f>IF(ISERROR(K39/$H39*100),"- ",(K39/$H39*100))</f>
        <v>3.3015175431380266</v>
      </c>
      <c r="M39" s="79">
        <f>IF(ISERROR(I39/$H39*100),"- ",(I39/$H39*100))</f>
        <v>7.9480454208913534</v>
      </c>
      <c r="N39" s="79">
        <v>29.975837870117903</v>
      </c>
      <c r="O39" s="79">
        <v>8.7648244635640786</v>
      </c>
      <c r="P39" s="80" t="s">
        <v>50</v>
      </c>
      <c r="Q39" s="78">
        <v>15.88691034182891</v>
      </c>
      <c r="R39" s="81">
        <v>34.52691302754242</v>
      </c>
      <c r="S39" s="78">
        <v>0</v>
      </c>
      <c r="T39" s="82">
        <f>IF(O39&lt;0,"- ",IF(ISERROR(($E39-S39)/O39),"- ",(($E39-S39)/O39)))</f>
        <v>205.32071206685876</v>
      </c>
      <c r="U39" s="78">
        <v>2309.7800000000007</v>
      </c>
      <c r="V39" s="78">
        <v>0</v>
      </c>
      <c r="W39" s="78">
        <v>211989.43196640001</v>
      </c>
      <c r="X39" s="82">
        <f>IF(I39&lt;0,"- ",IF(ISERROR((U39+V39+W39)/I39),"- ",(U39+V39+W39)/I39))</f>
        <v>86.644003010677849</v>
      </c>
      <c r="Y39" s="70">
        <f>IF(ISERROR(W39/H39),"- ",(W39/H39))</f>
        <v>6.8122799384550525</v>
      </c>
      <c r="Z39" s="78">
        <v>86.818760328228336</v>
      </c>
      <c r="AA39" s="71">
        <f>IF(Z39&lt;0,"- ",IF(ISERROR(($E39/Z39)),"- ",(($E39/Z39))))</f>
        <v>20.728238841425568</v>
      </c>
      <c r="AB39" s="78">
        <v>0</v>
      </c>
      <c r="AC39" s="72">
        <f>IF(ISERROR(AB39/$E39*100),"- ",(AB39/$E39*100))</f>
        <v>0</v>
      </c>
      <c r="AD39" s="80">
        <v>0</v>
      </c>
      <c r="AE39" s="78">
        <v>109.81</v>
      </c>
      <c r="AF39" s="74">
        <v>0.32038538681550988</v>
      </c>
      <c r="AG39" s="75">
        <v>5.1710035396536922</v>
      </c>
    </row>
    <row r="40" spans="1:33" s="45" customFormat="1" ht="10.5" x14ac:dyDescent="0.15">
      <c r="B40" s="29">
        <v>26</v>
      </c>
      <c r="C40" s="47"/>
      <c r="D40" s="47" t="s">
        <v>1001</v>
      </c>
      <c r="E40" s="48"/>
      <c r="F40" s="32"/>
      <c r="G40" s="33" t="s">
        <v>311</v>
      </c>
      <c r="H40" s="34">
        <v>41036.234257822158</v>
      </c>
      <c r="I40" s="34">
        <v>4668.7342067332756</v>
      </c>
      <c r="J40" s="34">
        <v>3021.6318715162915</v>
      </c>
      <c r="K40" s="34">
        <v>3021.6318715162915</v>
      </c>
      <c r="L40" s="35">
        <f>IF(ISERROR(K40/$H40*100),"- ",(K40/$H40*100))</f>
        <v>7.3633264020572753</v>
      </c>
      <c r="M40" s="35">
        <f>IF(ISERROR(I40/$H40*100),"- ",(I40/$H40*100))</f>
        <v>11.377101947027073</v>
      </c>
      <c r="N40" s="35">
        <v>25.778013166714544</v>
      </c>
      <c r="O40" s="35">
        <v>25.778013166714544</v>
      </c>
      <c r="P40" s="42">
        <f>IF(AND(O40&lt;0,O39&lt;0),"NA",IF(AND(O40&gt;0,O39&lt;0),"LP",IF(AND(O40&lt;0,O39&gt;0),"PL",((O40/O39-1)*100))))</f>
        <v>194.1075805211542</v>
      </c>
      <c r="Q40" s="34">
        <v>22.179189615614675</v>
      </c>
      <c r="R40" s="37">
        <v>16.603922128831705</v>
      </c>
      <c r="S40" s="34">
        <v>0</v>
      </c>
      <c r="T40" s="38">
        <f>IF(O40&lt;0,"- ",IF(ISERROR(($E39-S40)/O40),"- ",(($E39-S40)/O40)))</f>
        <v>69.811431484708265</v>
      </c>
      <c r="U40" s="34">
        <v>-2338.9099011366693</v>
      </c>
      <c r="V40" s="34">
        <v>0</v>
      </c>
      <c r="W40" s="34">
        <v>211989.43196640001</v>
      </c>
      <c r="X40" s="38">
        <f>IF(I40&lt;0,"- ",IF(ISERROR((U40+V40+W40)/I40),"- ",(U40+V40+W40)/I40))</f>
        <v>44.905216870753563</v>
      </c>
      <c r="Y40" s="39">
        <f>IF(ISERROR(W40/H40),"- ",(W40/H40))</f>
        <v>5.1659085147656176</v>
      </c>
      <c r="Z40" s="34">
        <v>155.25255398513679</v>
      </c>
      <c r="AA40" s="40">
        <f>IF(Z40&lt;0,"- ",IF(ISERROR(($E39/Z40)),"- ",(($E39/Z40))))</f>
        <v>11.591435720743672</v>
      </c>
      <c r="AB40" s="34">
        <v>0</v>
      </c>
      <c r="AC40" s="41">
        <f>IF(ISERROR(AB40/$E39*100),"- ",(AB40/$E39*100))</f>
        <v>0</v>
      </c>
      <c r="AD40" s="42">
        <v>0</v>
      </c>
      <c r="AE40" s="34">
        <v>117.21740740740741</v>
      </c>
      <c r="AF40" s="43">
        <v>-0.16485724896767509</v>
      </c>
      <c r="AG40" s="44">
        <v>15.476879669432607</v>
      </c>
    </row>
    <row r="41" spans="1:33" s="45" customFormat="1" ht="10.5" x14ac:dyDescent="0.15">
      <c r="B41" s="29">
        <v>27</v>
      </c>
      <c r="C41" s="47"/>
      <c r="D41" s="49" t="s">
        <v>837</v>
      </c>
      <c r="E41" s="50"/>
      <c r="F41" s="51"/>
      <c r="G41" s="33" t="s">
        <v>407</v>
      </c>
      <c r="H41" s="34">
        <v>50905.4072080185</v>
      </c>
      <c r="I41" s="34">
        <v>6200.8593242096103</v>
      </c>
      <c r="J41" s="34">
        <v>4257.353811286157</v>
      </c>
      <c r="K41" s="34">
        <v>4257.353811286157</v>
      </c>
      <c r="L41" s="35">
        <f>IF(ISERROR(K41/$H41*100),"- ",(K41/$H41*100))</f>
        <v>8.3632644247182224</v>
      </c>
      <c r="M41" s="35">
        <f>IF(ISERROR(I41/$H41*100),"- ",(I41/$H41*100))</f>
        <v>12.181140794867988</v>
      </c>
      <c r="N41" s="35">
        <v>36.320149928662545</v>
      </c>
      <c r="O41" s="35">
        <v>36.320149928662545</v>
      </c>
      <c r="P41" s="42">
        <f>IF(AND(O41&lt;0,O40&lt;0),"NA",IF(AND(O41&gt;0,O40&lt;0),"LP",IF(AND(O41&lt;0,O40&gt;0),"PL",((O41/O40-1)*100))))</f>
        <v>40.895846758121657</v>
      </c>
      <c r="Q41" s="34">
        <v>25.416044080872243</v>
      </c>
      <c r="R41" s="37">
        <v>18.958937879273932</v>
      </c>
      <c r="S41" s="34">
        <v>0</v>
      </c>
      <c r="T41" s="39">
        <f>IF(O41&lt;0,"- ",IF(ISERROR(($E39-S41)/O41),"- ",(($E39-S41)/O41)))</f>
        <v>49.5482536149946</v>
      </c>
      <c r="U41" s="34">
        <v>-4282.521514465263</v>
      </c>
      <c r="V41" s="34">
        <v>0</v>
      </c>
      <c r="W41" s="34">
        <v>211989.43196640001</v>
      </c>
      <c r="X41" s="39">
        <f>IF(I41&lt;0,"- ",IF(ISERROR((U41+V41+W41)/I41),"- ",(U41+V41+W41)/I41))</f>
        <v>33.496471955265655</v>
      </c>
      <c r="Y41" s="39">
        <f>IF(ISERROR(W41/H41),"- ",(W41/H41))</f>
        <v>4.1643794558038216</v>
      </c>
      <c r="Z41" s="34">
        <v>191.57270391379939</v>
      </c>
      <c r="AA41" s="40">
        <f>IF(Z41&lt;0,"- ",IF(ISERROR(($E39/Z41)),"- ",(($E39/Z41))))</f>
        <v>9.3938226231319106</v>
      </c>
      <c r="AB41" s="34">
        <v>0</v>
      </c>
      <c r="AC41" s="41">
        <f>IF(ISERROR(AB41/$E39*100),"- ",(AB41/$E39*100))</f>
        <v>0</v>
      </c>
      <c r="AD41" s="42">
        <v>0</v>
      </c>
      <c r="AE41" s="34">
        <v>117.21740740740741</v>
      </c>
      <c r="AF41" s="43">
        <v>-0.21068165423960417</v>
      </c>
      <c r="AG41" s="44">
        <v>63.611118034573799</v>
      </c>
    </row>
    <row r="42" spans="1:33" s="45" customFormat="1" ht="10.5" x14ac:dyDescent="0.15">
      <c r="B42" s="29">
        <v>28</v>
      </c>
      <c r="D42" s="47" t="s">
        <v>1121</v>
      </c>
      <c r="E42" s="50"/>
      <c r="F42" s="52"/>
      <c r="G42" s="33" t="s">
        <v>458</v>
      </c>
      <c r="H42" s="34">
        <v>62840.392444309109</v>
      </c>
      <c r="I42" s="34">
        <v>8012.0996077959535</v>
      </c>
      <c r="J42" s="34">
        <v>5668.7902338079857</v>
      </c>
      <c r="K42" s="34">
        <v>5668.7902338079857</v>
      </c>
      <c r="L42" s="35">
        <f>IF(ISERROR(K42/$H42*100),"- ",(K42/$H42*100))</f>
        <v>9.0209338505195102</v>
      </c>
      <c r="M42" s="35">
        <f>IF(ISERROR(I42/$H42*100),"- ",(I42/$H42*100))</f>
        <v>12.749919750893499</v>
      </c>
      <c r="N42" s="35">
        <v>48.361334371653683</v>
      </c>
      <c r="O42" s="35">
        <v>48.361334371653683</v>
      </c>
      <c r="P42" s="42">
        <f>IF(AND(O42&lt;0,O41&lt;0),"NA",IF(AND(O42&gt;0,O41&lt;0),"LP",IF(AND(O42&lt;0,O41&gt;0),"PL",((O42/O41-1)*100))))</f>
        <v>33.152904012350113</v>
      </c>
      <c r="Q42" s="34">
        <v>26.835354953789018</v>
      </c>
      <c r="R42" s="37">
        <v>20.156095699151059</v>
      </c>
      <c r="S42" s="34">
        <v>0</v>
      </c>
      <c r="T42" s="39">
        <f>IF(O42&lt;0,"- ",IF(ISERROR(($E39-S42)/O42),"- ",(($E39-S42)/O42)))</f>
        <v>37.211545615557085</v>
      </c>
      <c r="U42" s="34">
        <v>-7478.1054907127045</v>
      </c>
      <c r="V42" s="34">
        <v>0</v>
      </c>
      <c r="W42" s="34">
        <v>211989.43196640001</v>
      </c>
      <c r="X42" s="39">
        <f>IF(I42&lt;0,"- ",IF(ISERROR((U42+V42+W42)/I42),"- ",(U42+V42+W42)/I42))</f>
        <v>25.525310029432632</v>
      </c>
      <c r="Y42" s="39">
        <f>IF(ISERROR(W42/H42),"- ",(W42/H42))</f>
        <v>3.3734581169949074</v>
      </c>
      <c r="Z42" s="34">
        <v>239.93403828545303</v>
      </c>
      <c r="AA42" s="40">
        <f>IF(Z42&lt;0,"- ",IF(ISERROR(($E39/Z42)),"- ",(($E39/Z42))))</f>
        <v>7.5003947454049413</v>
      </c>
      <c r="AB42" s="34">
        <v>0</v>
      </c>
      <c r="AC42" s="41">
        <f>IF(ISERROR(AB42/$E39*100),"- ",(AB42/$E39*100))</f>
        <v>0</v>
      </c>
      <c r="AD42" s="42">
        <v>0</v>
      </c>
      <c r="AE42" s="34">
        <v>117.21740740740741</v>
      </c>
      <c r="AF42" s="43">
        <v>-0.2956935733319882</v>
      </c>
      <c r="AG42" s="44">
        <v>186.19924924366069</v>
      </c>
    </row>
    <row r="43" spans="1:33" s="45" customFormat="1" ht="10.5" x14ac:dyDescent="0.15"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47">
        <f>+A39+1</f>
        <v>8</v>
      </c>
      <c r="B44" s="29">
        <v>25</v>
      </c>
      <c r="C44" s="30" t="str">
        <f>VLOOKUP($A44,'All cos summary'!$A$214:$B$227,2,FALSE)</f>
        <v>RRKABEL IB Equity</v>
      </c>
      <c r="D44" s="63" t="s">
        <v>693</v>
      </c>
      <c r="E44" s="64">
        <v>1333.6</v>
      </c>
      <c r="F44" s="65">
        <v>1619.0361344710993</v>
      </c>
      <c r="G44" s="33" t="s">
        <v>518</v>
      </c>
      <c r="H44" s="78">
        <v>78508.934971999988</v>
      </c>
      <c r="I44" s="78">
        <v>5270.8667047150229</v>
      </c>
      <c r="J44" s="78">
        <v>3687.0356533143354</v>
      </c>
      <c r="K44" s="78">
        <v>3687.0356533143354</v>
      </c>
      <c r="L44" s="79">
        <f>IF(ISERROR(K44/$H44*100),"- ",(K44/$H44*100))</f>
        <v>4.6963261629129311</v>
      </c>
      <c r="M44" s="79">
        <f>IF(ISERROR(I44/$H44*100),"- ",(I44/$H44*100))</f>
        <v>6.7137157147716549</v>
      </c>
      <c r="N44" s="79">
        <v>32.681039448339597</v>
      </c>
      <c r="O44" s="79">
        <v>27.558382637765</v>
      </c>
      <c r="P44" s="80" t="s">
        <v>50</v>
      </c>
      <c r="Q44" s="78">
        <v>23.058806932279612</v>
      </c>
      <c r="R44" s="81">
        <v>30.361327793968901</v>
      </c>
      <c r="S44" s="78">
        <v>0</v>
      </c>
      <c r="T44" s="82">
        <f>IF(O44&lt;0,"- ",IF(ISERROR(($E44-S44)/O44),"- ",(($E44-S44)/O44)))</f>
        <v>48.391809400762263</v>
      </c>
      <c r="U44" s="78">
        <v>2629.7009326963466</v>
      </c>
      <c r="V44" s="78">
        <v>0</v>
      </c>
      <c r="W44" s="78">
        <v>150837.50146799997</v>
      </c>
      <c r="X44" s="82">
        <f>IF(I44&lt;0,"- ",IF(ISERROR((U44+V44+W44)/I44),"- ",(U44+V44+W44)/I44))</f>
        <v>29.116122831073138</v>
      </c>
      <c r="Y44" s="70">
        <f>IF(ISERROR(W44/H44),"- ",(W44/H44))</f>
        <v>1.9212781516116069</v>
      </c>
      <c r="Z44" s="78">
        <v>190.25469206652025</v>
      </c>
      <c r="AA44" s="71">
        <f>IF(Z44&lt;0,"- ",IF(ISERROR(($E44/Z44)),"- ",(($E44/Z44))))</f>
        <v>7.0095511732962823</v>
      </c>
      <c r="AB44" s="78">
        <v>27.558382637765</v>
      </c>
      <c r="AC44" s="72">
        <f>IF(ISERROR(AB44/$E44*100),"- ",(AB44/$E44*100))</f>
        <v>2.0664654047514248</v>
      </c>
      <c r="AD44" s="80">
        <v>13.769451877787898</v>
      </c>
      <c r="AE44" s="78">
        <v>564.09400000000005</v>
      </c>
      <c r="AF44" s="74">
        <v>0.13231445632004166</v>
      </c>
      <c r="AG44" s="75">
        <v>9.9196583671640042</v>
      </c>
    </row>
    <row r="45" spans="1:33" s="45" customFormat="1" ht="10.5" x14ac:dyDescent="0.15">
      <c r="B45" s="29">
        <v>26</v>
      </c>
      <c r="C45" s="47"/>
      <c r="D45" s="47" t="s">
        <v>1002</v>
      </c>
      <c r="E45" s="48"/>
      <c r="F45" s="32"/>
      <c r="G45" s="33" t="s">
        <v>311</v>
      </c>
      <c r="H45" s="34">
        <v>92844.079664549994</v>
      </c>
      <c r="I45" s="34">
        <v>7329.6568623981366</v>
      </c>
      <c r="J45" s="34">
        <v>5134.0466395837348</v>
      </c>
      <c r="K45" s="34">
        <v>5134.0466395837348</v>
      </c>
      <c r="L45" s="35">
        <f>IF(ISERROR(K45/$H45*100),"- ",(K45/$H45*100))</f>
        <v>5.5297512325323117</v>
      </c>
      <c r="M45" s="35">
        <f>IF(ISERROR(I45/$H45*100),"- ",(I45/$H45*100))</f>
        <v>7.8945872358049423</v>
      </c>
      <c r="N45" s="35">
        <v>45.507013366422392</v>
      </c>
      <c r="O45" s="35">
        <v>43.415594445839403</v>
      </c>
      <c r="P45" s="42">
        <f>IF(AND(O45&lt;0,O44&lt;0),"NA",IF(AND(O45&gt;0,O44&lt;0),"LP",IF(AND(O45&lt;0,O44&gt;0),"PL",((O45/O44-1)*100))))</f>
        <v>57.540429772334534</v>
      </c>
      <c r="Q45" s="34">
        <v>27.382780604301203</v>
      </c>
      <c r="R45" s="37">
        <v>24.726846801853299</v>
      </c>
      <c r="S45" s="34">
        <v>0</v>
      </c>
      <c r="T45" s="38">
        <f>IF(O45&lt;0,"- ",IF(ISERROR(($E44-S45)/O45),"- ",(($E44-S45)/O45)))</f>
        <v>30.717073370114854</v>
      </c>
      <c r="U45" s="34">
        <v>671.72340054164249</v>
      </c>
      <c r="V45" s="34">
        <v>0</v>
      </c>
      <c r="W45" s="34">
        <v>150837.50146799997</v>
      </c>
      <c r="X45" s="38">
        <f>IF(I45&lt;0,"- ",IF(ISERROR((U45+V45+W45)/I45),"- ",(U45+V45+W45)/I45))</f>
        <v>20.67071183724833</v>
      </c>
      <c r="Y45" s="39">
        <f>IF(ISERROR(W45/H45),"- ",(W45/H45))</f>
        <v>1.6246324161215548</v>
      </c>
      <c r="Z45" s="34">
        <v>229.7617054329427</v>
      </c>
      <c r="AA45" s="40">
        <f>IF(Z45&lt;0,"- ",IF(ISERROR(($E44/Z45)),"- ",(($E44/Z45))))</f>
        <v>5.8042744655254088</v>
      </c>
      <c r="AB45" s="34">
        <v>43.415594445839403</v>
      </c>
      <c r="AC45" s="41">
        <f>IF(ISERROR(AB45/$E44*100),"- ",(AB45/$E44*100))</f>
        <v>3.2555184797420069</v>
      </c>
      <c r="AD45" s="42">
        <v>13.184780885724164</v>
      </c>
      <c r="AE45" s="34">
        <v>564.09400000000005</v>
      </c>
      <c r="AF45" s="43">
        <v>2.835128527064304E-2</v>
      </c>
      <c r="AG45" s="44">
        <v>21.08531734748545</v>
      </c>
    </row>
    <row r="46" spans="1:33" s="45" customFormat="1" ht="10.5" x14ac:dyDescent="0.15">
      <c r="B46" s="29">
        <v>27</v>
      </c>
      <c r="C46" s="47"/>
      <c r="D46" s="49" t="s">
        <v>1003</v>
      </c>
      <c r="E46" s="50"/>
      <c r="F46" s="51"/>
      <c r="G46" s="33" t="s">
        <v>407</v>
      </c>
      <c r="H46" s="34">
        <v>108272.19349722812</v>
      </c>
      <c r="I46" s="34">
        <v>9296.9504849906862</v>
      </c>
      <c r="J46" s="34">
        <v>6525.9568289196177</v>
      </c>
      <c r="K46" s="34">
        <v>6525.9568289196177</v>
      </c>
      <c r="L46" s="35">
        <f>IF(ISERROR(K46/$H46*100),"- ",(K46/$H46*100))</f>
        <v>6.0273617981949252</v>
      </c>
      <c r="M46" s="35">
        <f>IF(ISERROR(I46/$H46*100),"- ",(I46/$H46*100))</f>
        <v>8.5866464737584707</v>
      </c>
      <c r="N46" s="35">
        <v>57.844586442327142</v>
      </c>
      <c r="O46" s="35">
        <v>54.4877506537618</v>
      </c>
      <c r="P46" s="42">
        <f>IF(AND(O46&lt;0,O45&lt;0),"NA",IF(AND(O46&gt;0,O45&lt;0),"LP",IF(AND(O46&lt;0,O45&gt;0),"PL",((O46/O45-1)*100))))</f>
        <v>25.502717051898994</v>
      </c>
      <c r="Q46" s="34">
        <v>29.827398710595194</v>
      </c>
      <c r="R46" s="37">
        <v>22.462996522642001</v>
      </c>
      <c r="S46" s="34">
        <v>0</v>
      </c>
      <c r="T46" s="39">
        <f>IF(O46&lt;0,"- ",IF(ISERROR(($E44-S46)/O46),"- ",(($E44-S46)/O46)))</f>
        <v>24.475225789265149</v>
      </c>
      <c r="U46" s="34">
        <v>-946.57914400567154</v>
      </c>
      <c r="V46" s="34">
        <v>0</v>
      </c>
      <c r="W46" s="34">
        <v>150837.50146799997</v>
      </c>
      <c r="X46" s="39">
        <f>IF(I46&lt;0,"- ",IF(ISERROR((U46+V46+W46)/I46),"- ",(U46+V46+W46)/I46))</f>
        <v>16.122590151037517</v>
      </c>
      <c r="Y46" s="39">
        <f>IF(ISERROR(W46/H46),"- ",(W46/H46))</f>
        <v>1.3931324063538213</v>
      </c>
      <c r="Z46" s="34">
        <v>280.10629187526985</v>
      </c>
      <c r="AA46" s="40">
        <f>IF(Z46&lt;0,"- ",IF(ISERROR(($E44/Z46)),"- ",(($E44/Z46))))</f>
        <v>4.7610497824656015</v>
      </c>
      <c r="AB46" s="34">
        <v>54.4877506537618</v>
      </c>
      <c r="AC46" s="41">
        <f>IF(ISERROR(AB46/$E44*100),"- ",(AB46/$E44*100))</f>
        <v>4.0857641462028953</v>
      </c>
      <c r="AD46" s="42">
        <v>12.965776853600181</v>
      </c>
      <c r="AE46" s="34">
        <v>564.09400000000005</v>
      </c>
      <c r="AF46" s="43">
        <v>-3.2911501586984471E-2</v>
      </c>
      <c r="AG46" s="44">
        <v>58.74956103490802</v>
      </c>
    </row>
    <row r="47" spans="1:33" s="45" customFormat="1" ht="10.5" x14ac:dyDescent="0.15">
      <c r="B47" s="29">
        <v>28</v>
      </c>
      <c r="D47" s="47" t="s">
        <v>1121</v>
      </c>
      <c r="E47" s="50"/>
      <c r="F47" s="52"/>
      <c r="G47" s="33" t="s">
        <v>458</v>
      </c>
      <c r="H47" s="34">
        <v>119602.91798532</v>
      </c>
      <c r="I47" s="34">
        <v>11017.0500211781</v>
      </c>
      <c r="J47" s="34">
        <v>7474.5505943141397</v>
      </c>
      <c r="K47" s="34">
        <v>7474.5505943141397</v>
      </c>
      <c r="L47" s="35">
        <f>IF(ISERROR(K47/$H47*100),"- ",(K47/$H47*100))</f>
        <v>6.2494717689342343</v>
      </c>
      <c r="M47" s="35">
        <f>IF(ISERROR(I47/$H47*100),"- ",(I47/$H47*100))</f>
        <v>9.2113555478055531</v>
      </c>
      <c r="N47" s="479">
        <v>66.103761236671303</v>
      </c>
      <c r="O47" s="35">
        <v>66.103761236671403</v>
      </c>
      <c r="P47" s="42">
        <f>IF(AND(O47&lt;0,O46&lt;0),"NA",IF(AND(O47&gt;0,O46&lt;0),"LP",IF(AND(O47&lt;0,O46&gt;0),"PL",((O47/O46-1)*100))))</f>
        <v>21.318572419556546</v>
      </c>
      <c r="Q47" s="34">
        <v>31.630293102469398</v>
      </c>
      <c r="R47" s="37">
        <v>24.909349295962201</v>
      </c>
      <c r="S47" s="34">
        <v>0</v>
      </c>
      <c r="T47" s="39">
        <f>IF(O47&lt;0,"- ",IF(ISERROR(($E44-S47)/O47),"- ",(($E44-S47)/O47)))</f>
        <v>20.174343714350982</v>
      </c>
      <c r="U47" s="34">
        <v>791.35517845776997</v>
      </c>
      <c r="V47" s="34">
        <v>0</v>
      </c>
      <c r="W47" s="34">
        <v>150837.50146799997</v>
      </c>
      <c r="X47" s="39">
        <f>IF(I47&lt;0,"- ",IF(ISERROR((U47+V47+W47)/I47),"- ",(U47+V47+W47)/I47))</f>
        <v>13.763108668380488</v>
      </c>
      <c r="Y47" s="39">
        <f>IF(ISERROR(W47/H47),"- ",(W47/H47))</f>
        <v>1.2611523532102593</v>
      </c>
      <c r="Z47" s="34">
        <v>292.82556003206201</v>
      </c>
      <c r="AA47" s="40">
        <f>IF(Z47&lt;0,"- ",IF(ISERROR(($E44/Z47)),"- ",(($E44/Z47))))</f>
        <v>4.5542472448579341</v>
      </c>
      <c r="AB47" s="34">
        <v>66.103761236671403</v>
      </c>
      <c r="AC47" s="41">
        <f>IF(ISERROR(AB47/$E44*100),"- ",(AB47/$E44*100))</f>
        <v>4.9567907346034348</v>
      </c>
      <c r="AD47" s="42">
        <v>9.0628048986676006</v>
      </c>
      <c r="AE47" s="34">
        <v>565.36500000000001</v>
      </c>
      <c r="AF47" s="42">
        <v>2.5632853798409499E-2</v>
      </c>
      <c r="AG47" s="44">
        <v>16.5986555352968</v>
      </c>
    </row>
    <row r="48" spans="1:33" s="45" customFormat="1" ht="10.5" x14ac:dyDescent="0.15"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47">
        <f>+A44+1</f>
        <v>9</v>
      </c>
      <c r="B49" s="29">
        <v>25</v>
      </c>
      <c r="C49" s="30" t="str">
        <f>VLOOKUP($A49,'All cos summary'!$A$214:$B$227,2,FALSE)</f>
        <v>CROMPTON IB Equity</v>
      </c>
      <c r="D49" s="63" t="s">
        <v>686</v>
      </c>
      <c r="E49" s="64">
        <v>231.91</v>
      </c>
      <c r="F49" s="65">
        <v>1602.8583551897173</v>
      </c>
      <c r="G49" s="33" t="s">
        <v>518</v>
      </c>
      <c r="H49" s="78">
        <v>78635.5</v>
      </c>
      <c r="I49" s="78">
        <v>8683.6999999999971</v>
      </c>
      <c r="J49" s="78">
        <v>5442.5999999999967</v>
      </c>
      <c r="K49" s="78">
        <v>5442.5999999999967</v>
      </c>
      <c r="L49" s="79">
        <f>IF(ISERROR(K49/$H49*100),"- ",(K49/$H49*100))</f>
        <v>6.9213014478193653</v>
      </c>
      <c r="M49" s="79">
        <f>IF(ISERROR(I49/$H49*100),"- ",(I49/$H49*100))</f>
        <v>11.042976772577267</v>
      </c>
      <c r="N49" s="79">
        <v>8.4538676607642085</v>
      </c>
      <c r="O49" s="79">
        <v>8.4538676607642085</v>
      </c>
      <c r="P49" s="80" t="s">
        <v>50</v>
      </c>
      <c r="Q49" s="78">
        <v>21.042305214454437</v>
      </c>
      <c r="R49" s="81">
        <v>14.917935730026633</v>
      </c>
      <c r="S49" s="78">
        <v>0</v>
      </c>
      <c r="T49" s="82">
        <f>IF(O49&lt;0,"- ",IF(ISERROR(($E49-S49)/O49),"- ",(($E49-S49)/O49)))</f>
        <v>27.432414287289177</v>
      </c>
      <c r="U49" s="78">
        <v>-532.29999999999973</v>
      </c>
      <c r="V49" s="78">
        <v>4576.2</v>
      </c>
      <c r="W49" s="78">
        <v>149330.29866125001</v>
      </c>
      <c r="X49" s="82">
        <f>IF(I49&lt;0,"- ",IF(ISERROR((U49+V49+W49)/I49),"- ",(U49+V49+W49)/I49))</f>
        <v>17.662309690713641</v>
      </c>
      <c r="Y49" s="70">
        <f>IF(ISERROR(W49/H49),"- ",(W49/H49))</f>
        <v>1.8990188739341647</v>
      </c>
      <c r="Z49" s="78">
        <v>52.658123640882273</v>
      </c>
      <c r="AA49" s="71">
        <f>IF(Z49&lt;0,"- ",IF(ISERROR(($E49/Z49)),"- ",(($E49/Z49))))</f>
        <v>4.4040688115205011</v>
      </c>
      <c r="AB49" s="78">
        <v>3</v>
      </c>
      <c r="AC49" s="72">
        <f>IF(ISERROR(AB49/$E49*100),"- ",(AB49/$E49*100))</f>
        <v>1.2936052779095339</v>
      </c>
      <c r="AD49" s="80">
        <v>35.486715907838182</v>
      </c>
      <c r="AE49" s="78">
        <v>1287.5999999999999</v>
      </c>
      <c r="AF49" s="74">
        <v>-1.4590117203346154E-2</v>
      </c>
      <c r="AG49" s="75">
        <v>14.913297207169647</v>
      </c>
    </row>
    <row r="50" spans="1:33" s="45" customFormat="1" ht="10.5" x14ac:dyDescent="0.15">
      <c r="B50" s="29">
        <v>26</v>
      </c>
      <c r="C50" s="47"/>
      <c r="D50" s="47" t="s">
        <v>1004</v>
      </c>
      <c r="E50" s="48"/>
      <c r="F50" s="32"/>
      <c r="G50" s="33" t="s">
        <v>311</v>
      </c>
      <c r="H50" s="34">
        <v>84403.530011287919</v>
      </c>
      <c r="I50" s="34">
        <v>8473.1133672190917</v>
      </c>
      <c r="J50" s="34">
        <v>5120.1234722504132</v>
      </c>
      <c r="K50" s="34">
        <v>5323.7234722504136</v>
      </c>
      <c r="L50" s="35">
        <f>IF(ISERROR(K50/$H50*100),"- ",(K50/$H50*100))</f>
        <v>6.3074654241812302</v>
      </c>
      <c r="M50" s="35">
        <f>IF(ISERROR(I50/$H50*100),"- ",(I50/$H50*100))</f>
        <v>10.038813976247106</v>
      </c>
      <c r="N50" s="35">
        <v>7.9529721532314595</v>
      </c>
      <c r="O50" s="35">
        <v>8.2692194349959838</v>
      </c>
      <c r="P50" s="42">
        <f>IF(AND(O50&lt;0,O49&lt;0),"NA",IF(AND(O50&gt;0,O49&lt;0),"LP",IF(AND(O50&lt;0,O49&gt;0),"PL",((O50/O49-1)*100))))</f>
        <v>-2.1841863769077818</v>
      </c>
      <c r="Q50" s="34">
        <v>17.437398573797307</v>
      </c>
      <c r="R50" s="37">
        <v>13.304805987797627</v>
      </c>
      <c r="S50" s="34">
        <v>0</v>
      </c>
      <c r="T50" s="38">
        <f>IF(O50&lt;0,"- ",IF(ISERROR(($E49-S50)/O50),"- ",(($E49-S50)/O50)))</f>
        <v>28.044968672440682</v>
      </c>
      <c r="U50" s="34">
        <v>219.75806298608268</v>
      </c>
      <c r="V50" s="34">
        <v>4576.2</v>
      </c>
      <c r="W50" s="34">
        <v>149330.29866125001</v>
      </c>
      <c r="X50" s="38">
        <f>IF(I50&lt;0,"- ",IF(ISERROR((U50+V50+W50)/I50),"- ",(U50+V50+W50)/I50))</f>
        <v>18.190038306406009</v>
      </c>
      <c r="Y50" s="39">
        <f>IF(ISERROR(W50/H50),"- ",(W50/H50))</f>
        <v>1.7692423366804557</v>
      </c>
      <c r="Z50" s="34">
        <v>57.42990693282114</v>
      </c>
      <c r="AA50" s="40">
        <f>IF(Z50&lt;0,"- ",IF(ISERROR(($E49/Z50)),"- ",(($E49/Z50))))</f>
        <v>4.0381399237034747</v>
      </c>
      <c r="AB50" s="34">
        <v>3.181188861292584</v>
      </c>
      <c r="AC50" s="41">
        <f>IF(ISERROR(AB50/$E49*100),"- ",(AB50/$E49*100))</f>
        <v>1.3717342336650356</v>
      </c>
      <c r="AD50" s="42">
        <v>40</v>
      </c>
      <c r="AE50" s="34">
        <v>1287.5999999999999</v>
      </c>
      <c r="AF50" s="43">
        <v>5.492092907387793E-3</v>
      </c>
      <c r="AG50" s="44">
        <v>17.949653382488268</v>
      </c>
    </row>
    <row r="51" spans="1:33" s="45" customFormat="1" ht="10.5" x14ac:dyDescent="0.15">
      <c r="B51" s="29">
        <v>27</v>
      </c>
      <c r="C51" s="47"/>
      <c r="D51" s="49" t="s">
        <v>824</v>
      </c>
      <c r="E51" s="50"/>
      <c r="F51" s="51"/>
      <c r="G51" s="33" t="s">
        <v>407</v>
      </c>
      <c r="H51" s="34">
        <v>95286.699875523409</v>
      </c>
      <c r="I51" s="34">
        <v>10274.342034911766</v>
      </c>
      <c r="J51" s="34">
        <v>6750.8628375672961</v>
      </c>
      <c r="K51" s="34">
        <v>6750.8628375672961</v>
      </c>
      <c r="L51" s="35">
        <f>IF(ISERROR(K51/$H51*100),"- ",(K51/$H51*100))</f>
        <v>7.0847902659932611</v>
      </c>
      <c r="M51" s="35">
        <f>IF(ISERROR(I51/$H51*100),"- ",(I51/$H51*100))</f>
        <v>10.782556273156194</v>
      </c>
      <c r="N51" s="35">
        <v>10.485962779694464</v>
      </c>
      <c r="O51" s="35">
        <v>10.485962779694464</v>
      </c>
      <c r="P51" s="42">
        <f>IF(AND(O51&lt;0,O50&lt;0),"NA",IF(AND(O51&gt;0,O50&lt;0),"LP",IF(AND(O51&lt;0,O50&gt;0),"PL",((O51/O50-1)*100))))</f>
        <v>26.807165562895197</v>
      </c>
      <c r="Q51" s="34">
        <v>21.946353252918179</v>
      </c>
      <c r="R51" s="37">
        <v>15.492573081568148</v>
      </c>
      <c r="S51" s="34">
        <v>0</v>
      </c>
      <c r="T51" s="39">
        <f>IF(O51&lt;0,"- ",IF(ISERROR(($E49-S51)/O51),"- ",(($E49-S51)/O51)))</f>
        <v>22.116233375258776</v>
      </c>
      <c r="U51" s="34">
        <v>-3396.5801979999474</v>
      </c>
      <c r="V51" s="34">
        <v>4576.2</v>
      </c>
      <c r="W51" s="34">
        <v>149330.29866125001</v>
      </c>
      <c r="X51" s="39">
        <f>IF(I51&lt;0,"- ",IF(ISERROR((U51+V51+W51)/I51),"- ",(U51+V51+W51)/I51))</f>
        <v>14.649105310279133</v>
      </c>
      <c r="Y51" s="39">
        <f>IF(ISERROR(W51/H51),"- ",(W51/H51))</f>
        <v>1.5671683336323514</v>
      </c>
      <c r="Z51" s="34">
        <v>63.721484600637815</v>
      </c>
      <c r="AA51" s="40">
        <f>IF(Z51&lt;0,"- ",IF(ISERROR(($E49/Z51)),"- ",(($E49/Z51))))</f>
        <v>3.6394318408218429</v>
      </c>
      <c r="AB51" s="34">
        <v>4.1943851118777866</v>
      </c>
      <c r="AC51" s="41">
        <f>IF(ISERROR(AB51/$E49*100),"- ",(AB51/$E49*100))</f>
        <v>1.8086262394367587</v>
      </c>
      <c r="AD51" s="42">
        <v>40.000000000000007</v>
      </c>
      <c r="AE51" s="34">
        <v>1287.5999999999999</v>
      </c>
      <c r="AF51" s="43">
        <v>-7.7948209304581115E-2</v>
      </c>
      <c r="AG51" s="44">
        <v>31.429256446727955</v>
      </c>
    </row>
    <row r="52" spans="1:33" s="45" customFormat="1" ht="10.5" x14ac:dyDescent="0.15">
      <c r="B52" s="29">
        <v>28</v>
      </c>
      <c r="D52" s="47" t="s">
        <v>1121</v>
      </c>
      <c r="E52" s="50"/>
      <c r="F52" s="52"/>
      <c r="G52" s="33" t="s">
        <v>458</v>
      </c>
      <c r="H52" s="34">
        <v>109095.62348939932</v>
      </c>
      <c r="I52" s="34">
        <v>12085.455133366107</v>
      </c>
      <c r="J52" s="34">
        <v>8192.717961408056</v>
      </c>
      <c r="K52" s="34">
        <v>8192.717961408056</v>
      </c>
      <c r="L52" s="35">
        <f>IF(ISERROR(K52/$H52*100),"- ",(K52/$H52*100))</f>
        <v>7.5096669319682938</v>
      </c>
      <c r="M52" s="35">
        <f>IF(ISERROR(I52/$H52*100),"- ",(I52/$H52*100))</f>
        <v>11.07785513920312</v>
      </c>
      <c r="N52" s="35">
        <v>12.725563779757776</v>
      </c>
      <c r="O52" s="35">
        <v>12.725563779757776</v>
      </c>
      <c r="P52" s="42">
        <f>IF(AND(O52&lt;0,O51&lt;0),"NA",IF(AND(O52&gt;0,O51&lt;0),"LP",IF(AND(O52&lt;0,O51&gt;0),"PL",((O52/O51-1)*100))))</f>
        <v>21.358086492545869</v>
      </c>
      <c r="Q52" s="34">
        <v>26.614564034892197</v>
      </c>
      <c r="R52" s="37">
        <v>17.047596208656902</v>
      </c>
      <c r="S52" s="34">
        <v>0</v>
      </c>
      <c r="T52" s="39">
        <f>IF(O52&lt;0,"- ",IF(ISERROR(($E49-S52)/O52),"- ",(($E49-S52)/O52)))</f>
        <v>18.223947010417977</v>
      </c>
      <c r="U52" s="34">
        <v>-7818.0267669216028</v>
      </c>
      <c r="V52" s="34">
        <v>4576.2</v>
      </c>
      <c r="W52" s="34">
        <v>149330.29866125001</v>
      </c>
      <c r="X52" s="39">
        <f>IF(I52&lt;0,"- ",IF(ISERROR((U52+V52+W52)/I52),"- ",(U52+V52+W52)/I52))</f>
        <v>12.087957820554088</v>
      </c>
      <c r="Y52" s="39">
        <f>IF(ISERROR(W52/H52),"- ",(W52/H52))</f>
        <v>1.3688019178492548</v>
      </c>
      <c r="Z52" s="34">
        <v>71.356822868492458</v>
      </c>
      <c r="AA52" s="40">
        <f>IF(Z52&lt;0,"- ",IF(ISERROR(($E49/Z52)),"- ",(($E49/Z52))))</f>
        <v>3.2500045640681074</v>
      </c>
      <c r="AB52" s="34">
        <v>5.0902255119031024</v>
      </c>
      <c r="AC52" s="41">
        <f>IF(ISERROR(AB52/$E49*100),"- ",(AB52/$E49*100))</f>
        <v>2.1949141959825376</v>
      </c>
      <c r="AD52" s="42">
        <v>39.999999999999929</v>
      </c>
      <c r="AE52" s="34">
        <v>1287.5999999999999</v>
      </c>
      <c r="AF52" s="43">
        <v>-0.16267930142202155</v>
      </c>
      <c r="AG52" s="44">
        <v>91.255009877165335</v>
      </c>
    </row>
    <row r="53" spans="1:33" s="45" customFormat="1" ht="10.5" x14ac:dyDescent="0.15"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47">
        <v>10</v>
      </c>
      <c r="B54" s="29">
        <v>25</v>
      </c>
      <c r="C54" s="30" t="str">
        <f>VLOOKUP($A54,'All cos summary'!$A$214:$B$227,2,FALSE)</f>
        <v>VGRD IB Equity</v>
      </c>
      <c r="D54" s="63" t="s">
        <v>694</v>
      </c>
      <c r="E54" s="64">
        <v>324</v>
      </c>
      <c r="F54" s="65">
        <v>1518.9015877636452</v>
      </c>
      <c r="G54" s="33" t="s">
        <v>518</v>
      </c>
      <c r="H54" s="78">
        <v>55778.2</v>
      </c>
      <c r="I54" s="78">
        <v>5132.2999999999956</v>
      </c>
      <c r="J54" s="78">
        <v>3379.4999999999955</v>
      </c>
      <c r="K54" s="78">
        <v>3137.1999999999953</v>
      </c>
      <c r="L54" s="79">
        <f>IF(ISERROR(K54/$H54*100),"- ",(K54/$H54*100))</f>
        <v>5.6244195761067868</v>
      </c>
      <c r="M54" s="79">
        <f>IF(ISERROR(I54/$H54*100),"- ",(I54/$H54*100))</f>
        <v>9.201265010344537</v>
      </c>
      <c r="N54" s="79">
        <v>7.7547039926571708</v>
      </c>
      <c r="O54" s="79">
        <v>7.198715006883881</v>
      </c>
      <c r="P54" s="80" t="s">
        <v>50</v>
      </c>
      <c r="Q54" s="78">
        <v>19.773876258811093</v>
      </c>
      <c r="R54" s="81">
        <v>14.95450060300403</v>
      </c>
      <c r="S54" s="78">
        <v>0</v>
      </c>
      <c r="T54" s="82">
        <f>IF(O54&lt;0,"- ",IF(ISERROR(($E54-S54)/O54),"- ",(($E54-S54)/O54)))</f>
        <v>45.00803264057128</v>
      </c>
      <c r="U54" s="78">
        <v>-536.9</v>
      </c>
      <c r="V54" s="78">
        <v>0</v>
      </c>
      <c r="W54" s="78">
        <v>141508.46642400001</v>
      </c>
      <c r="X54" s="82">
        <f>IF(I54&lt;0,"- ",IF(ISERROR((U54+V54+W54)/I54),"- ",(U54+V54+W54)/I54))</f>
        <v>27.467522635855296</v>
      </c>
      <c r="Y54" s="70">
        <f>IF(ISERROR(W54/H54),"- ",(W54/H54))</f>
        <v>2.5369851738492821</v>
      </c>
      <c r="Z54" s="78">
        <v>48.137448370812294</v>
      </c>
      <c r="AA54" s="71">
        <f>IF(Z54&lt;0,"- ",IF(ISERROR(($E54/Z54)),"- ",(($E54/Z54))))</f>
        <v>6.7307265126344848</v>
      </c>
      <c r="AB54" s="78">
        <v>1</v>
      </c>
      <c r="AC54" s="72">
        <f>IF(ISERROR(AB54/$E54*100),"- ",(AB54/$E54*100))</f>
        <v>0.30864197530864196</v>
      </c>
      <c r="AD54" s="80">
        <v>12.895398727622448</v>
      </c>
      <c r="AE54" s="78">
        <v>435.8</v>
      </c>
      <c r="AF54" s="74">
        <v>-2.7448524430924961E-2</v>
      </c>
      <c r="AG54" s="75">
        <v>17.03671970624233</v>
      </c>
    </row>
    <row r="55" spans="1:33" s="45" customFormat="1" ht="10.5" x14ac:dyDescent="0.15">
      <c r="B55" s="29">
        <v>26</v>
      </c>
      <c r="C55" s="83"/>
      <c r="D55" s="47" t="s">
        <v>1005</v>
      </c>
      <c r="E55" s="48"/>
      <c r="F55" s="32"/>
      <c r="G55" s="33" t="s">
        <v>311</v>
      </c>
      <c r="H55" s="34">
        <v>59925.958030475012</v>
      </c>
      <c r="I55" s="34">
        <v>5311.4198983621973</v>
      </c>
      <c r="J55" s="34">
        <v>3480.4062598732849</v>
      </c>
      <c r="K55" s="34">
        <v>3233.1812598732849</v>
      </c>
      <c r="L55" s="35">
        <f>IF(ISERROR(K55/$H55*100),"- ",(K55/$H55*100))</f>
        <v>5.3952934022833121</v>
      </c>
      <c r="M55" s="35">
        <f>IF(ISERROR(I55/$H55*100),"- ",(I55/$H55*100))</f>
        <v>8.8633041054781376</v>
      </c>
      <c r="N55" s="35">
        <v>7.9862465807096941</v>
      </c>
      <c r="O55" s="35">
        <v>7.4189565394063441</v>
      </c>
      <c r="P55" s="42">
        <f>IF(AND(O55&lt;0,O54&lt;0),"NA",IF(AND(O55&gt;0,O54&lt;0),"LP",IF(AND(O55&lt;0,O54&gt;0),"PL",((O55/O54-1)*100))))</f>
        <v>3.0594561989445879</v>
      </c>
      <c r="Q55" s="34">
        <v>17.875536287269327</v>
      </c>
      <c r="R55" s="37">
        <v>13.724472709068181</v>
      </c>
      <c r="S55" s="34">
        <v>0</v>
      </c>
      <c r="T55" s="38">
        <f>IF(O55&lt;0,"- ",IF(ISERROR(($E54-S55)/O55),"- ",(($E54-S55)/O55)))</f>
        <v>43.671909692292935</v>
      </c>
      <c r="U55" s="34">
        <v>-2529.2771863204662</v>
      </c>
      <c r="V55" s="34">
        <v>0</v>
      </c>
      <c r="W55" s="34">
        <v>141508.46642400001</v>
      </c>
      <c r="X55" s="38">
        <f>IF(I55&lt;0,"- ",IF(ISERROR((U55+V55+W55)/I55),"- ",(U55+V55+W55)/I55))</f>
        <v>26.166108478927544</v>
      </c>
      <c r="Y55" s="39">
        <f>IF(ISERROR(W55/H55),"- ",(W55/H55))</f>
        <v>2.3613884712871287</v>
      </c>
      <c r="Z55" s="34">
        <v>54.056404910218653</v>
      </c>
      <c r="AA55" s="40">
        <f>IF(Z55&lt;0,"- ",IF(ISERROR(($E54/Z55)),"- ",(($E54/Z55))))</f>
        <v>5.9937393272476402</v>
      </c>
      <c r="AB55" s="34">
        <v>1</v>
      </c>
      <c r="AC55" s="41">
        <f>IF(ISERROR(AB55/$E54*100),"- ",(AB55/$E54*100))</f>
        <v>0.30864197530864196</v>
      </c>
      <c r="AD55" s="42">
        <v>12.521526725902014</v>
      </c>
      <c r="AE55" s="34">
        <v>435.8</v>
      </c>
      <c r="AF55" s="43">
        <v>-0.11358328414939947</v>
      </c>
      <c r="AG55" s="44">
        <v>38.989490271620696</v>
      </c>
    </row>
    <row r="56" spans="1:33" s="45" customFormat="1" ht="10.5" x14ac:dyDescent="0.15">
      <c r="B56" s="29">
        <v>27</v>
      </c>
      <c r="C56" s="83"/>
      <c r="D56" s="49" t="s">
        <v>811</v>
      </c>
      <c r="E56" s="50"/>
      <c r="F56" s="51"/>
      <c r="G56" s="33" t="s">
        <v>407</v>
      </c>
      <c r="H56" s="34">
        <v>68020.216926756009</v>
      </c>
      <c r="I56" s="34">
        <v>6855.637193611492</v>
      </c>
      <c r="J56" s="34">
        <v>4721.7220520150076</v>
      </c>
      <c r="K56" s="34">
        <v>4483.0220520150078</v>
      </c>
      <c r="L56" s="35">
        <f>IF(ISERROR(K56/$H56*100),"- ",(K56/$H56*100))</f>
        <v>6.5907200161421331</v>
      </c>
      <c r="M56" s="35">
        <f>IF(ISERROR(I56/$H56*100),"- ",(I56/$H56*100))</f>
        <v>10.078822890249855</v>
      </c>
      <c r="N56" s="35">
        <v>10.8346077375287</v>
      </c>
      <c r="O56" s="35">
        <v>10.286879421787535</v>
      </c>
      <c r="P56" s="42">
        <f>IF(AND(O56&lt;0,O55&lt;0),"NA",IF(AND(O56&gt;0,O55&lt;0),"LP",IF(AND(O56&lt;0,O55&gt;0),"PL",((O56/O55-1)*100))))</f>
        <v>38.656688001176498</v>
      </c>
      <c r="Q56" s="34">
        <v>21.205326655522651</v>
      </c>
      <c r="R56" s="37">
        <v>16.369098991454862</v>
      </c>
      <c r="S56" s="34">
        <v>0</v>
      </c>
      <c r="T56" s="39">
        <f>IF(O56&lt;0,"- ",IF(ISERROR(($E54-S56)/O56),"- ",(($E54-S56)/O56)))</f>
        <v>31.496432174928614</v>
      </c>
      <c r="U56" s="34">
        <v>-4929.1746413422734</v>
      </c>
      <c r="V56" s="34">
        <v>0</v>
      </c>
      <c r="W56" s="34">
        <v>141508.46642400001</v>
      </c>
      <c r="X56" s="39">
        <f>IF(I56&lt;0,"- ",IF(ISERROR((U56+V56+W56)/I56),"- ",(U56+V56+W56)/I56))</f>
        <v>19.922187817921692</v>
      </c>
      <c r="Y56" s="39">
        <f>IF(ISERROR(W56/H56),"- ",(W56/H56))</f>
        <v>2.0803883436063715</v>
      </c>
      <c r="Z56" s="34">
        <v>62.843284332006185</v>
      </c>
      <c r="AA56" s="40">
        <f>IF(Z56&lt;0,"- ",IF(ISERROR(($E54/Z56)),"- ",(($E54/Z56))))</f>
        <v>5.1556821614905042</v>
      </c>
      <c r="AB56" s="34">
        <v>1</v>
      </c>
      <c r="AC56" s="41">
        <f>IF(ISERROR(AB56/$E54*100),"- ",(AB56/$E54*100))</f>
        <v>0.30864197530864196</v>
      </c>
      <c r="AD56" s="42">
        <v>9.2296834756298534</v>
      </c>
      <c r="AE56" s="34">
        <v>435.8</v>
      </c>
      <c r="AF56" s="43">
        <v>-0.19351009165204713</v>
      </c>
      <c r="AG56" s="44">
        <v>74.811856661972953</v>
      </c>
    </row>
    <row r="57" spans="1:33" s="45" customFormat="1" ht="10.5" x14ac:dyDescent="0.15">
      <c r="B57" s="29">
        <v>28</v>
      </c>
      <c r="C57" s="83"/>
      <c r="D57" s="47" t="s">
        <v>1121</v>
      </c>
      <c r="E57" s="50"/>
      <c r="F57" s="52"/>
      <c r="G57" s="33" t="s">
        <v>458</v>
      </c>
      <c r="H57" s="34">
        <v>77608.910047911646</v>
      </c>
      <c r="I57" s="34">
        <v>8189.4814013419964</v>
      </c>
      <c r="J57" s="34">
        <v>5730.8544016051555</v>
      </c>
      <c r="K57" s="34">
        <v>5492.1544016051557</v>
      </c>
      <c r="L57" s="35">
        <f>IF(ISERROR(K57/$H57*100),"- ",(K57/$H57*100))</f>
        <v>7.0767060099344121</v>
      </c>
      <c r="M57" s="35">
        <f>IF(ISERROR(I57/$H57*100),"- ",(I57/$H57*100))</f>
        <v>10.552243803303311</v>
      </c>
      <c r="N57" s="35">
        <v>13.150193670502881</v>
      </c>
      <c r="O57" s="35">
        <v>12.602465354761716</v>
      </c>
      <c r="P57" s="42">
        <f>IF(AND(O57&lt;0,O56&lt;0),"NA",IF(AND(O57&gt;0,O56&lt;0),"LP",IF(AND(O57&lt;0,O56&gt;0),"PL",((O57/O56-1)*100))))</f>
        <v>22.510091136771628</v>
      </c>
      <c r="Q57" s="34">
        <v>22.199032909061664</v>
      </c>
      <c r="R57" s="37">
        <v>17.042852913311986</v>
      </c>
      <c r="S57" s="34">
        <v>0</v>
      </c>
      <c r="T57" s="39">
        <f>IF(O57&lt;0,"- ",IF(ISERROR(($E54-S57)/O57),"- ",(($E54-S57)/O57)))</f>
        <v>25.709255362291461</v>
      </c>
      <c r="U57" s="34">
        <v>-7819.071899689332</v>
      </c>
      <c r="V57" s="34">
        <v>0</v>
      </c>
      <c r="W57" s="34">
        <v>141508.46642400001</v>
      </c>
      <c r="X57" s="39">
        <f>IF(I57&lt;0,"- ",IF(ISERROR((U57+V57+W57)/I57),"- ",(U57+V57+W57)/I57))</f>
        <v>16.324525079500546</v>
      </c>
      <c r="Y57" s="39">
        <f>IF(ISERROR(W57/H57),"- ",(W57/H57))</f>
        <v>1.8233533538435234</v>
      </c>
      <c r="Z57" s="34">
        <v>73.945749686767897</v>
      </c>
      <c r="AA57" s="40">
        <f>IF(Z57&lt;0,"- ",IF(ISERROR(($E54/Z57)),"- ",(($E54/Z57))))</f>
        <v>4.3815905765031102</v>
      </c>
      <c r="AB57" s="34">
        <v>1</v>
      </c>
      <c r="AC57" s="41">
        <f>IF(ISERROR(AB57/$E54*100),"- ",(AB57/$E54*100))</f>
        <v>0.30864197530864196</v>
      </c>
      <c r="AD57" s="42">
        <v>7.604450740851779</v>
      </c>
      <c r="AE57" s="34">
        <v>435.8</v>
      </c>
      <c r="AF57" s="43">
        <v>-0.26232923560852767</v>
      </c>
      <c r="AG57" s="44">
        <v>80.586602698219195</v>
      </c>
    </row>
    <row r="58" spans="1:33" s="45" customFormat="1" ht="10.5" x14ac:dyDescent="0.15"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47">
        <v>11</v>
      </c>
      <c r="B59" s="29">
        <v>25</v>
      </c>
      <c r="C59" s="30" t="str">
        <f>VLOOKUP($A59,'All cos summary'!$A$214:$B$227,2,FALSE)</f>
        <v>WHIRL IB Equity</v>
      </c>
      <c r="D59" s="63" t="s">
        <v>696</v>
      </c>
      <c r="E59" s="64">
        <v>814.4</v>
      </c>
      <c r="F59" s="65">
        <v>1109.0475860247946</v>
      </c>
      <c r="G59" s="33" t="s">
        <v>518</v>
      </c>
      <c r="H59" s="78">
        <v>79193.7</v>
      </c>
      <c r="I59" s="78">
        <v>5503.1999999999898</v>
      </c>
      <c r="J59" s="78">
        <v>3627.7999999999902</v>
      </c>
      <c r="K59" s="78">
        <v>3557.7999999999902</v>
      </c>
      <c r="L59" s="79">
        <f>IF(ISERROR(K59/$H59*100),"- ",(K59/$H59*100))</f>
        <v>4.4925290774392286</v>
      </c>
      <c r="M59" s="79">
        <f>IF(ISERROR(I59/$H59*100),"- ",(I59/$H59*100))</f>
        <v>6.949037612840403</v>
      </c>
      <c r="N59" s="79">
        <v>28.594624418696224</v>
      </c>
      <c r="O59" s="79">
        <v>28.042878537085127</v>
      </c>
      <c r="P59" s="80" t="s">
        <v>50</v>
      </c>
      <c r="Q59" s="78">
        <v>13.562727034511768</v>
      </c>
      <c r="R59" s="81">
        <v>9.1848153568046396</v>
      </c>
      <c r="S59" s="78">
        <v>0</v>
      </c>
      <c r="T59" s="82">
        <f>IF(O59&lt;0,"- ",IF(ISERROR(($E59-S59)/O59),"- ",(($E59-S59)/O59)))</f>
        <v>29.041241216482177</v>
      </c>
      <c r="U59" s="78">
        <v>-25596.6</v>
      </c>
      <c r="V59" s="78">
        <v>406.1</v>
      </c>
      <c r="W59" s="78">
        <v>103324.41835199999</v>
      </c>
      <c r="X59" s="82">
        <f>IF(I59&lt;0,"- ",IF(ISERROR((U59+V59+W59)/I59),"- ",(U59+V59+W59)/I59))</f>
        <v>14.197906373019359</v>
      </c>
      <c r="Y59" s="70">
        <f>IF(ISERROR(W59/H59),"- ",(W59/H59))</f>
        <v>1.3047050251724568</v>
      </c>
      <c r="Z59" s="78">
        <v>311.3249783242689</v>
      </c>
      <c r="AA59" s="71">
        <f>IF(Z59&lt;0,"- ",IF(ISERROR(($E59/Z59)),"- ",(($E59/Z59))))</f>
        <v>2.6159160257026977</v>
      </c>
      <c r="AB59" s="78">
        <v>5.0003941042011508</v>
      </c>
      <c r="AC59" s="72">
        <f>IF(ISERROR(AB59/$E59*100),"- ",(AB59/$E59*100))</f>
        <v>0.61399731141959124</v>
      </c>
      <c r="AD59" s="80">
        <v>17.487182314350342</v>
      </c>
      <c r="AE59" s="78">
        <v>1268.7</v>
      </c>
      <c r="AF59" s="74">
        <v>-0.6534854420612034</v>
      </c>
      <c r="AG59" s="75">
        <v>7.5223114680945784</v>
      </c>
    </row>
    <row r="60" spans="1:33" s="45" customFormat="1" ht="10.5" x14ac:dyDescent="0.15">
      <c r="B60" s="29">
        <v>26</v>
      </c>
      <c r="C60" s="83"/>
      <c r="D60" s="47" t="s">
        <v>1006</v>
      </c>
      <c r="E60" s="48"/>
      <c r="F60" s="32"/>
      <c r="G60" s="33" t="s">
        <v>311</v>
      </c>
      <c r="H60" s="34">
        <v>81390.456990893057</v>
      </c>
      <c r="I60" s="34">
        <v>5838.0189779642824</v>
      </c>
      <c r="J60" s="34">
        <v>3922.4852563690756</v>
      </c>
      <c r="K60" s="34">
        <v>3823.3852563690757</v>
      </c>
      <c r="L60" s="35">
        <f>IF(ISERROR(K60/$H60*100),"- ",(K60/$H60*100))</f>
        <v>4.6975842103907608</v>
      </c>
      <c r="M60" s="35">
        <f>IF(ISERROR(I60/$H60*100),"- ",(I60/$H60*100))</f>
        <v>7.1728544030874657</v>
      </c>
      <c r="N60" s="35">
        <v>30.917358369741272</v>
      </c>
      <c r="O60" s="35">
        <v>30.13624384306042</v>
      </c>
      <c r="P60" s="42">
        <f>IF(AND(O60&lt;0,O59&lt;0),"NA",IF(AND(O60&gt;0,O59&lt;0),"LP",IF(AND(O60&lt;0,O59&gt;0),"PL",((O60/O59-1)*100))))</f>
        <v>7.464873134214578</v>
      </c>
      <c r="Q60" s="34">
        <v>13.997198718545814</v>
      </c>
      <c r="R60" s="37">
        <v>9.1677085395473465</v>
      </c>
      <c r="S60" s="34">
        <v>0</v>
      </c>
      <c r="T60" s="38">
        <f>IF(O60&lt;0,"- ",IF(ISERROR(($E59-S60)/O60),"- ",(($E59-S60)/O60)))</f>
        <v>27.023938492173261</v>
      </c>
      <c r="U60" s="34">
        <v>-28236.578790309541</v>
      </c>
      <c r="V60" s="34">
        <v>406.1</v>
      </c>
      <c r="W60" s="34">
        <v>103324.41835199999</v>
      </c>
      <c r="X60" s="38">
        <f>IF(I60&lt;0,"- ",IF(ISERROR((U60+V60+W60)/I60),"- ",(U60+V60+W60)/I60))</f>
        <v>12.931430995110468</v>
      </c>
      <c r="Y60" s="39">
        <f>IF(ISERROR(W60/H60),"- ",(W60/H60))</f>
        <v>1.2694905787733957</v>
      </c>
      <c r="Z60" s="34">
        <v>337.24194258980901</v>
      </c>
      <c r="AA60" s="40">
        <f>IF(Z60&lt;0,"- ",IF(ISERROR(($E59/Z60)),"- ",(($E59/Z60))))</f>
        <v>2.4148834920885371</v>
      </c>
      <c r="AB60" s="34">
        <v>5.0003941042011508</v>
      </c>
      <c r="AC60" s="41">
        <f>IF(ISERROR(AB60/$E59*100),"- ",(AB60/$E59*100))</f>
        <v>0.61399731141959124</v>
      </c>
      <c r="AD60" s="42">
        <v>16.173419618847582</v>
      </c>
      <c r="AE60" s="34">
        <v>1268.7</v>
      </c>
      <c r="AF60" s="43">
        <v>-0.67961436846586298</v>
      </c>
      <c r="AG60" s="44">
        <v>6.4447621883714854</v>
      </c>
    </row>
    <row r="61" spans="1:33" s="45" customFormat="1" ht="10.5" x14ac:dyDescent="0.15">
      <c r="B61" s="29">
        <v>27</v>
      </c>
      <c r="C61" s="83"/>
      <c r="D61" s="49" t="s">
        <v>1007</v>
      </c>
      <c r="E61" s="50"/>
      <c r="F61" s="51"/>
      <c r="G61" s="33" t="s">
        <v>407</v>
      </c>
      <c r="H61" s="34">
        <v>95113.735620513791</v>
      </c>
      <c r="I61" s="34">
        <v>7613.9060419287998</v>
      </c>
      <c r="J61" s="34">
        <v>5088.5154045894806</v>
      </c>
      <c r="K61" s="34">
        <v>5088.5154045894806</v>
      </c>
      <c r="L61" s="35">
        <f>IF(ISERROR(K61/$H61*100),"- ",(K61/$H61*100))</f>
        <v>5.3499269809901229</v>
      </c>
      <c r="M61" s="35">
        <f>IF(ISERROR(I61/$H61*100),"- ",(I61/$H61*100))</f>
        <v>8.0050541514917217</v>
      </c>
      <c r="N61" s="35">
        <v>40.108105971383942</v>
      </c>
      <c r="O61" s="35">
        <v>40.108105971383942</v>
      </c>
      <c r="P61" s="42">
        <f>IF(AND(O61&lt;0,O60&lt;0),"NA",IF(AND(O61&gt;0,O60&lt;0),"LP",IF(AND(O61&lt;0,O60&gt;0),"PL",((O61/O60-1)*100))))</f>
        <v>33.089266798655068</v>
      </c>
      <c r="Q61" s="34">
        <v>16.51439424326967</v>
      </c>
      <c r="R61" s="37">
        <v>10.771624329791511</v>
      </c>
      <c r="S61" s="34">
        <v>0</v>
      </c>
      <c r="T61" s="39">
        <f>IF(O61&lt;0,"- ",IF(ISERROR(($E59-S61)/O61),"- ",(($E59-S61)/O61)))</f>
        <v>20.305122375538065</v>
      </c>
      <c r="U61" s="34">
        <v>-32630.442595260494</v>
      </c>
      <c r="V61" s="34">
        <v>406.1</v>
      </c>
      <c r="W61" s="34">
        <v>103324.41835199999</v>
      </c>
      <c r="X61" s="39">
        <f>IF(I61&lt;0,"- ",IF(ISERROR((U61+V61+W61)/I61),"- ",(U61+V61+W61)/I61))</f>
        <v>9.3381866502161373</v>
      </c>
      <c r="Y61" s="39">
        <f>IF(ISERROR(W61/H61),"- ",(W61/H61))</f>
        <v>1.0863248896483817</v>
      </c>
      <c r="Z61" s="34">
        <v>372.3496544569918</v>
      </c>
      <c r="AA61" s="40">
        <f>IF(Z61&lt;0,"- ",IF(ISERROR(($E59/Z61)),"- ",(($E59/Z61))))</f>
        <v>2.1871915019973978</v>
      </c>
      <c r="AB61" s="34">
        <v>5.0003941042011508</v>
      </c>
      <c r="AC61" s="41">
        <f>IF(ISERROR(AB61/$E59*100),"- ",(AB61/$E59*100))</f>
        <v>0.61399731141959124</v>
      </c>
      <c r="AD61" s="42">
        <v>12.467290546626156</v>
      </c>
      <c r="AE61" s="34">
        <v>1268.7</v>
      </c>
      <c r="AF61" s="43">
        <v>-0.71843087105462977</v>
      </c>
      <c r="AG61" s="44">
        <v>8.5528082732213946</v>
      </c>
    </row>
    <row r="62" spans="1:33" s="45" customFormat="1" ht="10.5" x14ac:dyDescent="0.15">
      <c r="B62" s="29">
        <v>28</v>
      </c>
      <c r="C62" s="83"/>
      <c r="D62" s="47" t="s">
        <v>1124</v>
      </c>
      <c r="E62" s="50"/>
      <c r="F62" s="52"/>
      <c r="G62" s="33" t="s">
        <v>458</v>
      </c>
      <c r="H62" s="34">
        <v>106753.29526820355</v>
      </c>
      <c r="I62" s="34">
        <v>9091.0627550775025</v>
      </c>
      <c r="J62" s="34">
        <v>6297.4229483868148</v>
      </c>
      <c r="K62" s="34">
        <v>6297.4229483868148</v>
      </c>
      <c r="L62" s="35">
        <f>IF(ISERROR(K62/$H62*100),"- ",(K62/$H62*100))</f>
        <v>5.8990431466919793</v>
      </c>
      <c r="M62" s="35">
        <f>IF(ISERROR(I62/$H62*100),"- ",(I62/$H62*100))</f>
        <v>8.515955158327813</v>
      </c>
      <c r="N62" s="35">
        <v>49.636816807652039</v>
      </c>
      <c r="O62" s="35">
        <v>49.636816807652039</v>
      </c>
      <c r="P62" s="42">
        <f>IF(AND(O62&lt;0,O61&lt;0),"NA",IF(AND(O62&gt;0,O61&lt;0),"LP",IF(AND(O62&lt;0,O61&gt;0),"PL",((O62/O61-1)*100))))</f>
        <v>23.757568714579989</v>
      </c>
      <c r="Q62" s="34">
        <v>18.128350247302521</v>
      </c>
      <c r="R62" s="37">
        <v>11.903710825470403</v>
      </c>
      <c r="S62" s="34">
        <v>0</v>
      </c>
      <c r="T62" s="39">
        <f>IF(O62&lt;0,"- ",IF(ISERROR(($E59-S62)/O62),"- ",(($E59-S62)/O62)))</f>
        <v>16.407176212686782</v>
      </c>
      <c r="U62" s="34">
        <v>-37608.383120732928</v>
      </c>
      <c r="V62" s="34">
        <v>406.1</v>
      </c>
      <c r="W62" s="34">
        <v>103324.41835199999</v>
      </c>
      <c r="X62" s="39">
        <f>IF(I62&lt;0,"- ",IF(ISERROR((U62+V62+W62)/I62),"- ",(U62+V62+W62)/I62))</f>
        <v>7.2733119342220807</v>
      </c>
      <c r="Y62" s="39">
        <f>IF(ISERROR(W62/H62),"- ",(W62/H62))</f>
        <v>0.96788036465207972</v>
      </c>
      <c r="Z62" s="34">
        <v>416.98607716044268</v>
      </c>
      <c r="AA62" s="40">
        <f>IF(Z62&lt;0,"- ",IF(ISERROR(($E59/Z62)),"- ",(($E59/Z62))))</f>
        <v>1.9530628109836035</v>
      </c>
      <c r="AB62" s="34">
        <v>5.0003941042011508</v>
      </c>
      <c r="AC62" s="41">
        <f>IF(ISERROR(AB62/$E59*100),"- ",(AB62/$E59*100))</f>
        <v>0.61399731141959124</v>
      </c>
      <c r="AD62" s="42">
        <v>10.073962082577154</v>
      </c>
      <c r="AE62" s="34">
        <v>1268.7</v>
      </c>
      <c r="AF62" s="43">
        <v>-0.7450507567600041</v>
      </c>
      <c r="AG62" s="44">
        <v>10.249236707532402</v>
      </c>
    </row>
    <row r="63" spans="1:33" s="45" customFormat="1" ht="10.5" x14ac:dyDescent="0.15"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47">
        <v>12</v>
      </c>
      <c r="B64" s="29">
        <v>25</v>
      </c>
      <c r="C64" s="30" t="str">
        <f>VLOOKUP($A64,'All cos summary'!$A$214:$B$227,2,FALSE)</f>
        <v>EUREKAFO IB Equity</v>
      </c>
      <c r="D64" s="63" t="s">
        <v>1148</v>
      </c>
      <c r="E64" s="64">
        <v>455</v>
      </c>
      <c r="F64" s="65">
        <v>944.97693640315572</v>
      </c>
      <c r="G64" s="33" t="s">
        <v>518</v>
      </c>
      <c r="H64" s="78">
        <v>24369.143</v>
      </c>
      <c r="I64" s="78">
        <v>2655.8719999999998</v>
      </c>
      <c r="J64" s="78">
        <v>1644.1469999999999</v>
      </c>
      <c r="K64" s="78">
        <v>1644.1469999999999</v>
      </c>
      <c r="L64" s="79">
        <f>IF(ISERROR(K64/$H64*100),"- ",(K64/$H64*100))</f>
        <v>6.7468396406061544</v>
      </c>
      <c r="M64" s="79">
        <f>IF(ISERROR(I64/$H64*100),"- ",(I64/$H64*100))</f>
        <v>10.89850389896764</v>
      </c>
      <c r="N64" s="79">
        <v>8.4978059634378909</v>
      </c>
      <c r="O64" s="79">
        <v>8.4978059634378909</v>
      </c>
      <c r="P64" s="80" t="s">
        <v>50</v>
      </c>
      <c r="Q64" s="78">
        <v>16.497022885684501</v>
      </c>
      <c r="R64" s="81">
        <v>30.5573599017345</v>
      </c>
      <c r="S64" s="78" t="s">
        <v>656</v>
      </c>
      <c r="T64" s="82">
        <f>IF(O64&lt;0,"- ",IF(ISERROR(($E64-S64)/O64),"- ",(($E64-S64)/O64)))</f>
        <v>53.543232448193514</v>
      </c>
      <c r="U64" s="78">
        <v>-2256.5590000000002</v>
      </c>
      <c r="V64" s="78">
        <v>12.128</v>
      </c>
      <c r="W64" s="78">
        <v>88038.776280000005</v>
      </c>
      <c r="X64" s="82">
        <f>IF(I64&lt;0,"- ",IF(ISERROR((U64+V64+W64)/I64),"- ",(U64+V64+W64)/I64))</f>
        <v>32.303644633476317</v>
      </c>
      <c r="Y64" s="70">
        <f>IF(ISERROR(W64/H64),"- ",(W64/H64))</f>
        <v>3.6127153211748153</v>
      </c>
      <c r="Z64" s="78">
        <v>227.86386119423801</v>
      </c>
      <c r="AA64" s="71">
        <f>IF(Z64&lt;0,"- ",IF(ISERROR(($E64/Z64)),"- ",(($E64/Z64))))</f>
        <v>1.9968063281967485</v>
      </c>
      <c r="AB64" s="78">
        <v>0</v>
      </c>
      <c r="AC64" s="72">
        <f>IF(ISERROR(AB64/$E64*100),"- ",(AB64/$E64*100))</f>
        <v>0</v>
      </c>
      <c r="AD64" s="80">
        <v>0</v>
      </c>
      <c r="AE64" s="78">
        <v>1934.79</v>
      </c>
      <c r="AF64" s="74">
        <v>-5.2254859215913697E-2</v>
      </c>
      <c r="AG64" s="75">
        <v>36.8778290993071</v>
      </c>
    </row>
    <row r="65" spans="1:33" s="45" customFormat="1" ht="10.5" x14ac:dyDescent="0.15">
      <c r="B65" s="29">
        <v>26</v>
      </c>
      <c r="C65" s="83"/>
      <c r="D65" s="47" t="s">
        <v>1008</v>
      </c>
      <c r="E65" s="48"/>
      <c r="F65" s="32"/>
      <c r="G65" s="33" t="s">
        <v>311</v>
      </c>
      <c r="H65" s="34">
        <v>26908.196816406002</v>
      </c>
      <c r="I65" s="34">
        <v>3070.26051822402</v>
      </c>
      <c r="J65" s="34">
        <v>1596.14756788977</v>
      </c>
      <c r="K65" s="34">
        <v>1596.14756788977</v>
      </c>
      <c r="L65" s="35">
        <f>IF(ISERROR(K65/$H65*100),"- ",(K65/$H65*100))</f>
        <v>5.9318265686112213</v>
      </c>
      <c r="M65" s="35">
        <f>IF(ISERROR(I65/$H65*100),"- ",(I65/$H65*100))</f>
        <v>11.410131043608517</v>
      </c>
      <c r="N65" s="35">
        <v>8.2497199587023609</v>
      </c>
      <c r="O65" s="35">
        <v>8.2497199587023609</v>
      </c>
      <c r="P65" s="42">
        <f>IF(AND(O65&lt;0,O64&lt;0),"NA",IF(AND(O65&gt;0,O64&lt;0),"LP",IF(AND(O65&lt;0,O64&gt;0),"PL",((O65/O64-1)*100))))</f>
        <v>-2.9194124436699109</v>
      </c>
      <c r="Q65" s="34">
        <v>18.066978422127601</v>
      </c>
      <c r="R65" s="37">
        <v>24.221793933709399</v>
      </c>
      <c r="S65" s="34" t="s">
        <v>656</v>
      </c>
      <c r="T65" s="38">
        <f>IF(O65&lt;0,"- ",IF(ISERROR(($E64-S65)/O65),"- ",(($E64-S65)/O65)))</f>
        <v>55.153387300139237</v>
      </c>
      <c r="U65" s="34">
        <v>-2590.8977732127501</v>
      </c>
      <c r="V65" s="34">
        <v>12.128</v>
      </c>
      <c r="W65" s="34">
        <v>88038.776280000005</v>
      </c>
      <c r="X65" s="38">
        <f>IF(I65&lt;0,"- ",IF(ISERROR((U65+V65+W65)/I65),"- ",(U65+V65+W65)/I65))</f>
        <v>27.834773628988739</v>
      </c>
      <c r="Y65" s="39">
        <f>IF(ISERROR(W65/H65),"- ",(W65/H65))</f>
        <v>3.2718199915321908</v>
      </c>
      <c r="Z65" s="34">
        <v>234.11358115294101</v>
      </c>
      <c r="AA65" s="40">
        <f>IF(Z65&lt;0,"- ",IF(ISERROR(($E64/Z65)),"- ",(($E64/Z65))))</f>
        <v>1.9435010893398748</v>
      </c>
      <c r="AB65" s="34">
        <v>2</v>
      </c>
      <c r="AC65" s="41">
        <f>IF(ISERROR(AB65/$E64*100),"- ",(AB65/$E64*100))</f>
        <v>0.43956043956043955</v>
      </c>
      <c r="AD65" s="42">
        <v>24.243247164896399</v>
      </c>
      <c r="AE65" s="34">
        <v>1934.79</v>
      </c>
      <c r="AF65" s="43">
        <v>-5.7957257928243001E-2</v>
      </c>
      <c r="AG65" s="44">
        <v>26.681935253600201</v>
      </c>
    </row>
    <row r="66" spans="1:33" s="45" customFormat="1" ht="10.5" x14ac:dyDescent="0.15">
      <c r="B66" s="29">
        <v>27</v>
      </c>
      <c r="C66" s="83"/>
      <c r="D66" s="49" t="s">
        <v>801</v>
      </c>
      <c r="E66" s="50"/>
      <c r="F66" s="51"/>
      <c r="G66" s="33" t="s">
        <v>407</v>
      </c>
      <c r="H66" s="34">
        <v>30399.1738810758</v>
      </c>
      <c r="I66" s="34">
        <v>3722.3941109130001</v>
      </c>
      <c r="J66" s="34">
        <v>2417.1436236847499</v>
      </c>
      <c r="K66" s="34">
        <v>2417.1436236847499</v>
      </c>
      <c r="L66" s="35">
        <f>IF(ISERROR(K66/$H66*100),"- ",(K66/$H66*100))</f>
        <v>7.9513464186257989</v>
      </c>
      <c r="M66" s="35">
        <f>IF(ISERROR(I66/$H66*100),"- ",(I66/$H66*100))</f>
        <v>12.245050228915193</v>
      </c>
      <c r="N66" s="35">
        <v>12.4930541489503</v>
      </c>
      <c r="O66" s="35">
        <v>12.4930541489503</v>
      </c>
      <c r="P66" s="42">
        <f>IF(AND(O66&lt;0,O65&lt;0),"NA",IF(AND(O66&gt;0,O65&lt;0),"LP",IF(AND(O66&lt;0,O65&gt;0),"PL",((O66/O65-1)*100))))</f>
        <v>51.436099788718082</v>
      </c>
      <c r="Q66" s="34">
        <v>19.7112983119038</v>
      </c>
      <c r="R66" s="37">
        <v>28.0414275007364</v>
      </c>
      <c r="S66" s="34" t="s">
        <v>656</v>
      </c>
      <c r="T66" s="39">
        <f>IF(O66&lt;0,"- ",IF(ISERROR(($E64-S66)/O66),"- ",(($E64-S66)/O66)))</f>
        <v>36.42023756362493</v>
      </c>
      <c r="U66" s="34">
        <v>-3905.9449914195702</v>
      </c>
      <c r="V66" s="34">
        <v>12.128</v>
      </c>
      <c r="W66" s="34">
        <v>88038.776280000005</v>
      </c>
      <c r="X66" s="39">
        <f>IF(I66&lt;0,"- ",IF(ISERROR((U66+V66+W66)/I66),"- ",(U66+V66+W66)/I66))</f>
        <v>22.6050645851527</v>
      </c>
      <c r="Y66" s="39">
        <f>IF(ISERROR(W66/H66),"- ",(W66/H66))</f>
        <v>2.8960910788041585</v>
      </c>
      <c r="Z66" s="34">
        <v>244.606635301891</v>
      </c>
      <c r="AA66" s="40">
        <f>IF(Z66&lt;0,"- ",IF(ISERROR(($E64/Z66)),"- ",(($E64/Z66))))</f>
        <v>1.860129425509834</v>
      </c>
      <c r="AB66" s="34">
        <v>2</v>
      </c>
      <c r="AC66" s="41">
        <f>IF(ISERROR(AB66/$E64*100),"- ",(AB66/$E64*100))</f>
        <v>0.43956043956043955</v>
      </c>
      <c r="AD66" s="42">
        <v>16.008895632362599</v>
      </c>
      <c r="AE66" s="34">
        <v>1934.79</v>
      </c>
      <c r="AF66" s="43">
        <v>-8.43192621671503E-2</v>
      </c>
      <c r="AG66" s="44">
        <v>43.469402355900002</v>
      </c>
    </row>
    <row r="67" spans="1:33" s="45" customFormat="1" ht="10.5" x14ac:dyDescent="0.15">
      <c r="B67" s="29">
        <v>28</v>
      </c>
      <c r="C67" s="83"/>
      <c r="D67" s="47" t="s">
        <v>1121</v>
      </c>
      <c r="E67" s="50"/>
      <c r="F67" s="52"/>
      <c r="G67" s="33" t="s">
        <v>458</v>
      </c>
      <c r="H67" s="34">
        <v>34201.422105163503</v>
      </c>
      <c r="I67" s="34">
        <v>4541.3917022464902</v>
      </c>
      <c r="J67" s="34">
        <v>3050.7982169598699</v>
      </c>
      <c r="K67" s="34">
        <v>3050.7982169598699</v>
      </c>
      <c r="L67" s="35">
        <f>IF(ISERROR(K67/$H67*100),"- ",(K67/$H67*100))</f>
        <v>8.9200917072371695</v>
      </c>
      <c r="M67" s="35">
        <f>IF(ISERROR(I67/$H67*100),"- ",(I67/$H67*100))</f>
        <v>13.27837096446601</v>
      </c>
      <c r="N67" s="35">
        <v>15.768110321843</v>
      </c>
      <c r="O67" s="35">
        <v>15.768110321843</v>
      </c>
      <c r="P67" s="42">
        <f>IF(AND(O67&lt;0,O66&lt;0),"NA",IF(AND(O67&gt;0,O66&lt;0),"LP",IF(AND(O67&lt;0,O66&gt;0),"PL",((O67/O66-1)*100))))</f>
        <v>26.21501623098208</v>
      </c>
      <c r="Q67" s="34">
        <v>21.2590862027402</v>
      </c>
      <c r="R67" s="37">
        <v>27.037113277704901</v>
      </c>
      <c r="S67" s="34" t="s">
        <v>656</v>
      </c>
      <c r="T67" s="39">
        <f>IF(O67&lt;0,"- ",IF(ISERROR(($E64-S67)/O67),"- ",(($E64-S67)/O67)))</f>
        <v>28.855708814372306</v>
      </c>
      <c r="U67" s="34">
        <v>-5822.1801953100203</v>
      </c>
      <c r="V67" s="34">
        <v>12.128</v>
      </c>
      <c r="W67" s="34">
        <v>88038.776280000005</v>
      </c>
      <c r="X67" s="39">
        <f>IF(I67&lt;0,"- ",IF(ISERROR((U67+V67+W67)/I67),"- ",(U67+V67+W67)/I67))</f>
        <v>18.10650335314919</v>
      </c>
      <c r="Y67" s="39">
        <f>IF(ISERROR(W67/H67),"- ",(W67/H67))</f>
        <v>2.5741261871888215</v>
      </c>
      <c r="Z67" s="34">
        <v>258.37474562373399</v>
      </c>
      <c r="AA67" s="40">
        <f>IF(Z67&lt;0,"- ",IF(ISERROR(($E64/Z67)),"- ",(($E64/Z67))))</f>
        <v>1.7610080230620042</v>
      </c>
      <c r="AB67" s="34">
        <v>2</v>
      </c>
      <c r="AC67" s="41">
        <f>IF(ISERROR(AB67/$E64*100),"- ",(AB67/$E64*100))</f>
        <v>0.43956043956043955</v>
      </c>
      <c r="AD67" s="42">
        <v>12.683828050273499</v>
      </c>
      <c r="AE67" s="34">
        <v>1934.79</v>
      </c>
      <c r="AF67" s="43">
        <v>-0.119624920280759</v>
      </c>
      <c r="AG67" s="44">
        <v>76.954619118929799</v>
      </c>
    </row>
    <row r="68" spans="1:33" s="45" customFormat="1" ht="10.5" x14ac:dyDescent="0.15"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x14ac:dyDescent="0.15">
      <c r="A69" s="47">
        <v>13</v>
      </c>
      <c r="B69" s="29">
        <v>25</v>
      </c>
      <c r="C69" s="30" t="str">
        <f>VLOOKUP($A69,'All cos summary'!$A$214:$B$227,2,FALSE)</f>
        <v>BJE IB Equity</v>
      </c>
      <c r="D69" s="63" t="s">
        <v>684</v>
      </c>
      <c r="E69" s="64">
        <v>349.25</v>
      </c>
      <c r="F69" s="65">
        <v>432.56809440508772</v>
      </c>
      <c r="G69" s="33" t="s">
        <v>518</v>
      </c>
      <c r="H69" s="78">
        <v>48284.3</v>
      </c>
      <c r="I69" s="78">
        <v>3074.5000000000036</v>
      </c>
      <c r="J69" s="78">
        <v>1334.2000000000037</v>
      </c>
      <c r="K69" s="78">
        <v>1120.5000000000036</v>
      </c>
      <c r="L69" s="79">
        <f>IF(ISERROR(K69/$H69*100),"- ",(K69/$H69*100))</f>
        <v>2.3206301012958739</v>
      </c>
      <c r="M69" s="79">
        <f>IF(ISERROR(I69/$H69*100),"- ",(I69/$H69*100))</f>
        <v>6.3674941958359206</v>
      </c>
      <c r="N69" s="79">
        <v>11.566536627654996</v>
      </c>
      <c r="O69" s="79">
        <v>9.7139141742523076</v>
      </c>
      <c r="P69" s="80" t="s">
        <v>50</v>
      </c>
      <c r="Q69" s="78">
        <v>13.820015456929648</v>
      </c>
      <c r="R69" s="81">
        <v>7.73395473938045</v>
      </c>
      <c r="S69" s="78">
        <v>0</v>
      </c>
      <c r="T69" s="82">
        <f>IF(O69&lt;0,"- ",IF(ISERROR(($E69-S69)/O69),"- ",(($E69-S69)/O69)))</f>
        <v>35.953580990629064</v>
      </c>
      <c r="U69" s="78">
        <v>-1205.5</v>
      </c>
      <c r="V69" s="78">
        <v>0</v>
      </c>
      <c r="W69" s="78">
        <v>40300.20651525</v>
      </c>
      <c r="X69" s="82">
        <f>IF(I69&lt;0,"- ",IF(ISERROR((U69+V69+W69)/I69),"- ",(U69+V69+W69)/I69))</f>
        <v>12.715793304683674</v>
      </c>
      <c r="Y69" s="70">
        <f>IF(ISERROR(W69/H69),"- ",(W69/H69))</f>
        <v>0.83464410823497492</v>
      </c>
      <c r="Z69" s="78">
        <v>149.55526657997402</v>
      </c>
      <c r="AA69" s="71">
        <f>IF(Z69&lt;0,"- ",IF(ISERROR(($E69/Z69)),"- ",(($E69/Z69))))</f>
        <v>2.3352571125486921</v>
      </c>
      <c r="AB69" s="78">
        <v>2.996965756393585</v>
      </c>
      <c r="AC69" s="72">
        <f>IF(ISERROR(AB69/$E69*100),"- ",(AB69/$E69*100))</f>
        <v>0.85811474771469864</v>
      </c>
      <c r="AD69" s="80">
        <v>25.910658072252961</v>
      </c>
      <c r="AE69" s="78">
        <v>230.7</v>
      </c>
      <c r="AF69" s="74">
        <v>-7.6144697031904338E-2</v>
      </c>
      <c r="AG69" s="75">
        <v>2.3390121689334338</v>
      </c>
    </row>
    <row r="70" spans="1:33" s="45" customFormat="1" ht="10.5" x14ac:dyDescent="0.15">
      <c r="B70" s="29">
        <v>26</v>
      </c>
      <c r="C70" s="83"/>
      <c r="D70" s="47" t="s">
        <v>1009</v>
      </c>
      <c r="E70" s="48"/>
      <c r="F70" s="32"/>
      <c r="G70" s="33" t="s">
        <v>311</v>
      </c>
      <c r="H70" s="34">
        <v>49196.354786624004</v>
      </c>
      <c r="I70" s="34">
        <v>2975.9761536337264</v>
      </c>
      <c r="J70" s="34">
        <v>1185.003837914307</v>
      </c>
      <c r="K70" s="34">
        <v>1251.803837914307</v>
      </c>
      <c r="L70" s="35">
        <f>IF(ISERROR(K70/$H70*100),"- ",(K70/$H70*100))</f>
        <v>2.5445052653670595</v>
      </c>
      <c r="M70" s="35">
        <f>IF(ISERROR(I70/$H70*100),"- ",(I70/$H70*100))</f>
        <v>6.0491802015438436</v>
      </c>
      <c r="N70" s="35">
        <v>10.273115196482939</v>
      </c>
      <c r="O70" s="35">
        <v>10.852222261935909</v>
      </c>
      <c r="P70" s="42">
        <f>IF(AND(O70&lt;0,O69&lt;0),"NA",IF(AND(O70&gt;0,O69&lt;0),"LP",IF(AND(O70&lt;0,O69&gt;0),"PL",((O70/O69-1)*100))))</f>
        <v>11.718325561294328</v>
      </c>
      <c r="Q70" s="34">
        <v>12.30857977502588</v>
      </c>
      <c r="R70" s="37">
        <v>6.6351628032355006</v>
      </c>
      <c r="S70" s="34">
        <v>0</v>
      </c>
      <c r="T70" s="38">
        <f>IF(O70&lt;0,"- ",IF(ISERROR(($E69-S70)/O70),"- ",(($E69-S70)/O70)))</f>
        <v>32.182348607528233</v>
      </c>
      <c r="U70" s="34">
        <v>-2657.6067923144014</v>
      </c>
      <c r="V70" s="34">
        <v>0</v>
      </c>
      <c r="W70" s="34">
        <v>40300.20651525</v>
      </c>
      <c r="X70" s="38">
        <f>IF(I70&lt;0,"- ",IF(ISERROR((U70+V70+W70)/I70),"- ",(U70+V70+W70)/I70))</f>
        <v>12.648824378842294</v>
      </c>
      <c r="Y70" s="39">
        <f>IF(ISERROR(W70/H70),"- ",(W70/H70))</f>
        <v>0.81917058062617321</v>
      </c>
      <c r="Z70" s="34">
        <v>154.82838177645692</v>
      </c>
      <c r="AA70" s="40">
        <f>IF(Z70&lt;0,"- ",IF(ISERROR(($E69/Z70)),"- ",(($E69/Z70))))</f>
        <v>2.2557233757325665</v>
      </c>
      <c r="AB70" s="34">
        <v>5</v>
      </c>
      <c r="AC70" s="41">
        <f>IF(ISERROR(AB70/$E69*100),"- ",(AB70/$E69*100))</f>
        <v>1.4316392269148175</v>
      </c>
      <c r="AD70" s="42">
        <v>48.670728443810098</v>
      </c>
      <c r="AE70" s="34">
        <v>230.7</v>
      </c>
      <c r="AF70" s="43">
        <v>-0.15138463695851656</v>
      </c>
      <c r="AG70" s="44">
        <v>2.554448578304783</v>
      </c>
    </row>
    <row r="71" spans="1:33" s="45" customFormat="1" ht="10.5" x14ac:dyDescent="0.15">
      <c r="B71" s="29">
        <v>27</v>
      </c>
      <c r="C71" s="83"/>
      <c r="D71" s="49" t="s">
        <v>948</v>
      </c>
      <c r="E71" s="50"/>
      <c r="F71" s="51"/>
      <c r="G71" s="33" t="s">
        <v>407</v>
      </c>
      <c r="H71" s="34">
        <v>54686.910371891208</v>
      </c>
      <c r="I71" s="34">
        <v>3561.142015039899</v>
      </c>
      <c r="J71" s="34">
        <v>1587.6813108311212</v>
      </c>
      <c r="K71" s="34">
        <v>1587.6813108311212</v>
      </c>
      <c r="L71" s="35">
        <f>IF(ISERROR(K71/$H71*100),"- ",(K71/$H71*100))</f>
        <v>2.9032199845160411</v>
      </c>
      <c r="M71" s="35">
        <f>IF(ISERROR(I71/$H71*100),"- ",(I71/$H71*100))</f>
        <v>6.511872751308891</v>
      </c>
      <c r="N71" s="35">
        <v>13.764033904040929</v>
      </c>
      <c r="O71" s="35">
        <v>13.764033904040929</v>
      </c>
      <c r="P71" s="42">
        <f>IF(AND(O71&lt;0,O70&lt;0),"NA",IF(AND(O71&gt;0,O70&lt;0),"LP",IF(AND(O71&lt;0,O70&gt;0),"PL",((O71/O70-1)*100))))</f>
        <v>26.831478123316543</v>
      </c>
      <c r="Q71" s="34">
        <v>14.381052469941245</v>
      </c>
      <c r="R71" s="37">
        <v>8.4136137037811132</v>
      </c>
      <c r="S71" s="34">
        <v>0</v>
      </c>
      <c r="T71" s="39">
        <f>IF(O71&lt;0,"- ",IF(ISERROR(($E69-S71)/O71),"- ",(($E69-S71)/O71)))</f>
        <v>25.374101984554475</v>
      </c>
      <c r="U71" s="34">
        <v>-4026.6352251888329</v>
      </c>
      <c r="V71" s="34">
        <v>0</v>
      </c>
      <c r="W71" s="34">
        <v>40300.20651525</v>
      </c>
      <c r="X71" s="39">
        <f>IF(I71&lt;0,"- ",IF(ISERROR((U71+V71+W71)/I71),"- ",(U71+V71+W71)/I71))</f>
        <v>10.18593786399579</v>
      </c>
      <c r="Y71" s="39">
        <f>IF(ISERROR(W71/H71),"- ",(W71/H71))</f>
        <v>0.73692600736069558</v>
      </c>
      <c r="Z71" s="34">
        <v>163.59241568049785</v>
      </c>
      <c r="AA71" s="40">
        <f>IF(Z71&lt;0,"- ",IF(ISERROR(($E69/Z71)),"- ",(($E69/Z71))))</f>
        <v>2.1348789217838706</v>
      </c>
      <c r="AB71" s="34">
        <v>5</v>
      </c>
      <c r="AC71" s="41">
        <f>IF(ISERROR(AB71/$E69*100),"- ",(AB71/$E69*100))</f>
        <v>1.4316392269148175</v>
      </c>
      <c r="AD71" s="42">
        <v>36.326559748825296</v>
      </c>
      <c r="AE71" s="34">
        <v>230.7</v>
      </c>
      <c r="AF71" s="43">
        <v>-0.21925689500851372</v>
      </c>
      <c r="AG71" s="44">
        <v>3.1424814333998317</v>
      </c>
    </row>
    <row r="72" spans="1:33" s="45" customFormat="1" ht="10.5" x14ac:dyDescent="0.15">
      <c r="B72" s="29">
        <v>28</v>
      </c>
      <c r="C72" s="83"/>
      <c r="D72" s="47" t="s">
        <v>1123</v>
      </c>
      <c r="E72" s="50"/>
      <c r="F72" s="52"/>
      <c r="G72" s="33" t="s">
        <v>458</v>
      </c>
      <c r="H72" s="34">
        <v>61322.736269756679</v>
      </c>
      <c r="I72" s="34">
        <v>4532.5814788727712</v>
      </c>
      <c r="J72" s="34">
        <v>2283.4493922807615</v>
      </c>
      <c r="K72" s="34">
        <v>2283.4493922807615</v>
      </c>
      <c r="L72" s="35">
        <f>IF(ISERROR(K72/$H72*100),"- ",(K72/$H72*100))</f>
        <v>3.7236586805845446</v>
      </c>
      <c r="M72" s="35">
        <f>IF(ISERROR(I72/$H72*100),"- ",(I72/$H72*100))</f>
        <v>7.3913555633494497</v>
      </c>
      <c r="N72" s="35">
        <v>19.795833483144879</v>
      </c>
      <c r="O72" s="35">
        <v>19.795833483144879</v>
      </c>
      <c r="P72" s="42">
        <f>IF(AND(O72&lt;0,O71&lt;0),"NA",IF(AND(O72&gt;0,O71&lt;0),"LP",IF(AND(O72&lt;0,O71&gt;0),"PL",((O72/O71-1)*100))))</f>
        <v>43.822905560651783</v>
      </c>
      <c r="Q72" s="34">
        <v>17.411788496537724</v>
      </c>
      <c r="R72" s="37">
        <v>11.097050156585915</v>
      </c>
      <c r="S72" s="34">
        <v>0</v>
      </c>
      <c r="T72" s="39">
        <f>IF(O72&lt;0,"- ",IF(ISERROR(($E69-S72)/O72),"- ",(($E69-S72)/O72)))</f>
        <v>17.642601424050582</v>
      </c>
      <c r="U72" s="34">
        <v>-5005.3750013548206</v>
      </c>
      <c r="V72" s="34">
        <v>0</v>
      </c>
      <c r="W72" s="34">
        <v>40300.20651525</v>
      </c>
      <c r="X72" s="39">
        <f>IF(I72&lt;0,"- ",IF(ISERROR((U72+V72+W72)/I72),"- ",(U72+V72+W72)/I72))</f>
        <v>7.7869160606182453</v>
      </c>
      <c r="Y72" s="39">
        <f>IF(ISERROR(W72/H72),"- ",(W72/H72))</f>
        <v>0.65718213124037272</v>
      </c>
      <c r="Z72" s="34">
        <v>178.38824916364274</v>
      </c>
      <c r="AA72" s="40">
        <f>IF(Z72&lt;0,"- ",IF(ISERROR(($E69/Z72)),"- ",(($E69/Z72))))</f>
        <v>1.9578083289534327</v>
      </c>
      <c r="AB72" s="34">
        <v>5</v>
      </c>
      <c r="AC72" s="41">
        <f>IF(ISERROR(AB72/$E69*100),"- ",(AB72/$E69*100))</f>
        <v>1.4316392269148175</v>
      </c>
      <c r="AD72" s="42">
        <v>25.257840263494035</v>
      </c>
      <c r="AE72" s="34">
        <v>230.7</v>
      </c>
      <c r="AF72" s="43">
        <v>-0.2537741984831372</v>
      </c>
      <c r="AG72" s="44">
        <v>5.5149984417455427</v>
      </c>
    </row>
    <row r="73" spans="1:33" s="45" customFormat="1" ht="10.5" x14ac:dyDescent="0.15">
      <c r="B73" s="46"/>
      <c r="E73" s="53"/>
      <c r="F73" s="76"/>
      <c r="G73" s="77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44"/>
    </row>
    <row r="74" spans="1:33" s="45" customFormat="1" ht="10.5" x14ac:dyDescent="0.15">
      <c r="A74" s="47">
        <f>A69+1</f>
        <v>14</v>
      </c>
      <c r="B74" s="29">
        <v>25</v>
      </c>
      <c r="C74" s="30" t="str">
        <f>VLOOKUP($A74,'All cos summary'!$A$214:$B$227,2,FALSE)</f>
        <v>ORIENTEL IB Equity</v>
      </c>
      <c r="D74" s="63" t="s">
        <v>1149</v>
      </c>
      <c r="E74" s="64">
        <v>158.93</v>
      </c>
      <c r="F74" s="65">
        <v>363.98048975548755</v>
      </c>
      <c r="G74" s="33" t="s">
        <v>518</v>
      </c>
      <c r="H74" s="78">
        <v>30936.799999999999</v>
      </c>
      <c r="I74" s="78">
        <v>2037.0999999999985</v>
      </c>
      <c r="J74" s="78">
        <v>832.19999999999879</v>
      </c>
      <c r="K74" s="78">
        <v>832.19999999999879</v>
      </c>
      <c r="L74" s="79">
        <f>IF(ISERROR(K74/$H74*100),"- ",(K74/$H74*100))</f>
        <v>2.6900002585917058</v>
      </c>
      <c r="M74" s="79">
        <f>IF(ISERROR(I74/$H74*100),"- ",(I74/$H74*100))</f>
        <v>6.5847146440485078</v>
      </c>
      <c r="N74" s="79">
        <v>3.899718837863162</v>
      </c>
      <c r="O74" s="79">
        <v>3.899718837863162</v>
      </c>
      <c r="P74" s="80" t="s">
        <v>50</v>
      </c>
      <c r="Q74" s="78">
        <v>20.889035131350372</v>
      </c>
      <c r="R74" s="81">
        <v>12.483967507481813</v>
      </c>
      <c r="S74" s="78">
        <v>0</v>
      </c>
      <c r="T74" s="82">
        <f>IF(O74&lt;0,"- ",IF(ISERROR(($E74-S74)/O74),"- ",(($E74-S74)/O74)))</f>
        <v>40.754220139389631</v>
      </c>
      <c r="U74" s="78">
        <v>-377.4</v>
      </c>
      <c r="V74" s="78">
        <v>0</v>
      </c>
      <c r="W74" s="78">
        <v>33910.242328070002</v>
      </c>
      <c r="X74" s="82">
        <f>IF(I74&lt;0,"- ",IF(ISERROR((U74+V74+W74)/I74),"- ",(U74+V74+W74)/I74))</f>
        <v>16.461068346212766</v>
      </c>
      <c r="Y74" s="70">
        <f>IF(ISERROR(W74/H74),"- ",(W74/H74))</f>
        <v>1.0961134418579168</v>
      </c>
      <c r="Z74" s="78">
        <v>32.535145267104028</v>
      </c>
      <c r="AA74" s="71">
        <f>IF(Z74&lt;0,"- ",IF(ISERROR(($E74/Z74)),"- ",(($E74/Z74))))</f>
        <v>4.8848713812472999</v>
      </c>
      <c r="AB74" s="78">
        <v>1.499531396438613</v>
      </c>
      <c r="AC74" s="72">
        <f>IF(ISERROR(AB74/$E74*100),"- ",(AB74/$E74*100))</f>
        <v>0.94351689198931155</v>
      </c>
      <c r="AD74" s="80">
        <v>38.452295121365111</v>
      </c>
      <c r="AE74" s="78">
        <v>213.4</v>
      </c>
      <c r="AF74" s="74">
        <v>-5.6614387615040167E-2</v>
      </c>
      <c r="AG74" s="75">
        <v>5.1444490301279346</v>
      </c>
    </row>
    <row r="75" spans="1:33" s="45" customFormat="1" ht="10.5" x14ac:dyDescent="0.15">
      <c r="B75" s="29">
        <v>26</v>
      </c>
      <c r="C75" s="83"/>
      <c r="D75" s="47" t="s">
        <v>1010</v>
      </c>
      <c r="E75" s="48"/>
      <c r="F75" s="32"/>
      <c r="G75" s="33" t="s">
        <v>311</v>
      </c>
      <c r="H75" s="34">
        <v>33356.669341999994</v>
      </c>
      <c r="I75" s="34">
        <v>2422.2003946908007</v>
      </c>
      <c r="J75" s="34">
        <v>1111.0163120711927</v>
      </c>
      <c r="K75" s="34">
        <v>1111.0163120711927</v>
      </c>
      <c r="L75" s="35">
        <f>IF(ISERROR(K75/$H75*100),"- ",(K75/$H75*100))</f>
        <v>3.3307171668734079</v>
      </c>
      <c r="M75" s="35">
        <f>IF(ISERROR(I75/$H75*100),"- ",(I75/$H75*100))</f>
        <v>7.2615175389857161</v>
      </c>
      <c r="N75" s="35">
        <v>5.2062620059568543</v>
      </c>
      <c r="O75" s="35">
        <v>5.2062620059568543</v>
      </c>
      <c r="P75" s="42">
        <f>IF(AND(O75&lt;0,O74&lt;0),"NA",IF(AND(O75&gt;0,O74&lt;0),"LP",IF(AND(O75&lt;0,O74&gt;0),"PL",((O75/O74-1)*100))))</f>
        <v>33.503522238788072</v>
      </c>
      <c r="Q75" s="34">
        <v>24.340667568068948</v>
      </c>
      <c r="R75" s="37">
        <v>15.250512254244747</v>
      </c>
      <c r="S75" s="34">
        <v>0</v>
      </c>
      <c r="T75" s="38">
        <f>IF(O75&lt;0,"- ",IF(ISERROR(($E74-S75)/O75),"- ",(($E74-S75)/O75)))</f>
        <v>30.526700311693283</v>
      </c>
      <c r="U75" s="34">
        <v>-454.97669549200612</v>
      </c>
      <c r="V75" s="34">
        <v>0</v>
      </c>
      <c r="W75" s="34">
        <v>33910.242328070002</v>
      </c>
      <c r="X75" s="38">
        <f>IF(I75&lt;0,"- ",IF(ISERROR((U75+V75+W75)/I75),"- ",(U75+V75+W75)/I75))</f>
        <v>13.811931376903535</v>
      </c>
      <c r="Y75" s="39">
        <f>IF(ISERROR(W75/H75),"- ",(W75/H75))</f>
        <v>1.0165955713501946</v>
      </c>
      <c r="Z75" s="34">
        <v>35.741407273060879</v>
      </c>
      <c r="AA75" s="40">
        <f>IF(Z75&lt;0,"- ",IF(ISERROR(($E74/Z75)),"- ",(($E74/Z75))))</f>
        <v>4.4466631877639919</v>
      </c>
      <c r="AB75" s="34">
        <v>2</v>
      </c>
      <c r="AC75" s="41">
        <f>IF(ISERROR(AB75/$E74*100),"- ",(AB75/$E74*100))</f>
        <v>1.2584156546907443</v>
      </c>
      <c r="AD75" s="42">
        <v>38.415277558287656</v>
      </c>
      <c r="AE75" s="34">
        <v>213.4</v>
      </c>
      <c r="AF75" s="43">
        <v>-6.2452977464042887E-2</v>
      </c>
      <c r="AG75" s="44">
        <v>7.0014049948552213</v>
      </c>
    </row>
    <row r="76" spans="1:33" s="45" customFormat="1" ht="10.5" x14ac:dyDescent="0.15">
      <c r="B76" s="29">
        <v>27</v>
      </c>
      <c r="C76" s="83"/>
      <c r="D76" s="49" t="s">
        <v>1011</v>
      </c>
      <c r="E76" s="50"/>
      <c r="F76" s="51"/>
      <c r="G76" s="33" t="s">
        <v>407</v>
      </c>
      <c r="H76" s="34">
        <v>37578.878321185999</v>
      </c>
      <c r="I76" s="34">
        <v>3017.5554172949069</v>
      </c>
      <c r="J76" s="34">
        <v>1516.3735287982317</v>
      </c>
      <c r="K76" s="34">
        <v>1516.3735287982317</v>
      </c>
      <c r="L76" s="35">
        <f>IF(ISERROR(K76/$H76*100),"- ",(K76/$H76*100))</f>
        <v>4.0351750678607656</v>
      </c>
      <c r="M76" s="35">
        <f>IF(ISERROR(I76/$H76*100),"- ",(I76/$H76*100))</f>
        <v>8.0299241278675613</v>
      </c>
      <c r="N76" s="35">
        <v>7.1057803598792493</v>
      </c>
      <c r="O76" s="35">
        <v>7.1057803598792493</v>
      </c>
      <c r="P76" s="42">
        <f>IF(AND(O76&lt;0,O75&lt;0),"NA",IF(AND(O76&gt;0,O75&lt;0),"LP",IF(AND(O76&lt;0,O75&gt;0),"PL",((O76/O75-1)*100))))</f>
        <v>36.48526239649523</v>
      </c>
      <c r="Q76" s="34">
        <v>28.382548328449161</v>
      </c>
      <c r="R76" s="37">
        <v>18.555714120621559</v>
      </c>
      <c r="S76" s="34">
        <v>0</v>
      </c>
      <c r="T76" s="39">
        <f>IF(O76&lt;0,"- ",IF(ISERROR(($E74-S76)/O76),"- ",(($E74-S76)/O76)))</f>
        <v>22.366297852006891</v>
      </c>
      <c r="U76" s="34">
        <v>-887.43885028432987</v>
      </c>
      <c r="V76" s="34">
        <v>0</v>
      </c>
      <c r="W76" s="34">
        <v>33910.242328070002</v>
      </c>
      <c r="X76" s="39">
        <f>IF(I76&lt;0,"- ",IF(ISERROR((U76+V76+W76)/I76),"- ",(U76+V76+W76)/I76))</f>
        <v>10.943561562620456</v>
      </c>
      <c r="Y76" s="39">
        <f>IF(ISERROR(W76/H76),"- ",(W76/H76))</f>
        <v>0.90237505330094658</v>
      </c>
      <c r="Z76" s="34">
        <v>40.847187632940113</v>
      </c>
      <c r="AA76" s="40">
        <f>IF(Z76&lt;0,"- ",IF(ISERROR(($E74/Z76)),"- ",(($E74/Z76))))</f>
        <v>3.8908431451431236</v>
      </c>
      <c r="AB76" s="34">
        <v>2</v>
      </c>
      <c r="AC76" s="41">
        <f>IF(ISERROR(AB76/$E74*100),"- ",(AB76/$E74*100))</f>
        <v>1.2584156546907443</v>
      </c>
      <c r="AD76" s="42">
        <v>28.146099354441439</v>
      </c>
      <c r="AE76" s="34">
        <v>213.4</v>
      </c>
      <c r="AF76" s="43">
        <v>-0.10859502156081384</v>
      </c>
      <c r="AG76" s="44">
        <v>9.5682536309267174</v>
      </c>
    </row>
    <row r="77" spans="1:33" s="45" customFormat="1" ht="10.5" x14ac:dyDescent="0.15">
      <c r="B77" s="29">
        <v>28</v>
      </c>
      <c r="C77" s="83"/>
      <c r="D77" s="47" t="s">
        <v>1121</v>
      </c>
      <c r="E77" s="50"/>
      <c r="F77" s="52"/>
      <c r="G77" s="33" t="s">
        <v>458</v>
      </c>
      <c r="H77" s="34">
        <v>42242.829854764641</v>
      </c>
      <c r="I77" s="34">
        <v>3772.4537120625191</v>
      </c>
      <c r="J77" s="34">
        <v>2011.284266926265</v>
      </c>
      <c r="K77" s="34">
        <v>2011.284266926265</v>
      </c>
      <c r="L77" s="35">
        <f>IF(ISERROR(K77/$H77*100),"- ",(K77/$H77*100))</f>
        <v>4.7612441539576658</v>
      </c>
      <c r="M77" s="35">
        <f>IF(ISERROR(I77/$H77*100),"- ",(I77/$H77*100))</f>
        <v>8.9304000821739873</v>
      </c>
      <c r="N77" s="35">
        <v>9.4249497044342316</v>
      </c>
      <c r="O77" s="35">
        <v>9.4249497044342316</v>
      </c>
      <c r="P77" s="42">
        <f>IF(AND(O77&lt;0,O76&lt;0),"NA",IF(AND(O77&gt;0,O76&lt;0),"LP",IF(AND(O77&lt;0,O76&gt;0),"PL",((O77/O76-1)*100))))</f>
        <v>32.637785395809679</v>
      </c>
      <c r="Q77" s="34">
        <v>31.844778787856626</v>
      </c>
      <c r="R77" s="37">
        <v>21.391334324472599</v>
      </c>
      <c r="S77" s="34">
        <v>0</v>
      </c>
      <c r="T77" s="39">
        <f>IF(O77&lt;0,"- ",IF(ISERROR(($E74-S77)/O77),"- ",(($E74-S77)/O77)))</f>
        <v>16.862689455544462</v>
      </c>
      <c r="U77" s="34">
        <v>-1629.1225462848515</v>
      </c>
      <c r="V77" s="34">
        <v>0</v>
      </c>
      <c r="W77" s="34">
        <v>33910.242328070002</v>
      </c>
      <c r="X77" s="39">
        <f>IF(I77&lt;0,"- ",IF(ISERROR((U77+V77+W77)/I77),"- ",(U77+V77+W77)/I77))</f>
        <v>8.5570618609753719</v>
      </c>
      <c r="Y77" s="39">
        <f>IF(ISERROR(W77/H77),"- ",(W77/H77))</f>
        <v>0.8027455178702998</v>
      </c>
      <c r="Z77" s="34">
        <v>47.272137337374332</v>
      </c>
      <c r="AA77" s="40">
        <f>IF(Z77&lt;0,"- ",IF(ISERROR(($E74/Z77)),"- ",(($E74/Z77))))</f>
        <v>3.3620227252628716</v>
      </c>
      <c r="AB77" s="34">
        <v>3</v>
      </c>
      <c r="AC77" s="41">
        <f>IF(ISERROR(AB77/$E74*100),"- ",(AB77/$E74*100))</f>
        <v>1.8876234820361164</v>
      </c>
      <c r="AD77" s="42">
        <v>31.830408586568542</v>
      </c>
      <c r="AE77" s="34">
        <v>213.4</v>
      </c>
      <c r="AF77" s="43">
        <v>-0.17326792446088873</v>
      </c>
      <c r="AG77" s="44">
        <v>12.585615664617727</v>
      </c>
    </row>
    <row r="78" spans="1:33" s="45" customFormat="1" ht="10.5" x14ac:dyDescent="0.15">
      <c r="B78" s="46"/>
      <c r="E78" s="53"/>
      <c r="F78" s="76"/>
      <c r="G78" s="77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44"/>
    </row>
    <row r="79" spans="1:33" s="45" customFormat="1" ht="10.5" x14ac:dyDescent="0.15">
      <c r="B79" s="46"/>
      <c r="D79" s="84" t="s">
        <v>525</v>
      </c>
      <c r="E79" s="85"/>
      <c r="F79" s="86"/>
      <c r="G79" s="87"/>
      <c r="H79" s="88"/>
      <c r="I79" s="88"/>
      <c r="J79" s="88"/>
      <c r="K79" s="88"/>
      <c r="L79" s="88"/>
      <c r="M79" s="88"/>
      <c r="N79" s="89"/>
      <c r="O79" s="89"/>
      <c r="P79" s="90"/>
      <c r="Q79" s="89"/>
      <c r="R79" s="89"/>
      <c r="S79" s="75"/>
      <c r="T79" s="91"/>
      <c r="U79" s="91"/>
      <c r="V79" s="91"/>
      <c r="W79" s="91"/>
      <c r="X79" s="91"/>
      <c r="Y79" s="89"/>
      <c r="Z79" s="89"/>
      <c r="AA79" s="89"/>
      <c r="AB79" s="89"/>
      <c r="AC79" s="89"/>
      <c r="AD79" s="89"/>
      <c r="AE79" s="89"/>
      <c r="AF79" s="89"/>
      <c r="AG79" s="89"/>
    </row>
    <row r="80" spans="1:33" s="45" customFormat="1" ht="10.5" x14ac:dyDescent="0.15">
      <c r="B80" s="46"/>
      <c r="D80" s="45" t="s">
        <v>36</v>
      </c>
      <c r="E80" s="92"/>
      <c r="F80" s="93"/>
      <c r="G80" s="94"/>
      <c r="H80" s="56"/>
      <c r="I80" s="56"/>
      <c r="J80" s="56"/>
      <c r="K80" s="56"/>
      <c r="L80" s="56"/>
      <c r="M80" s="56"/>
      <c r="N80" s="57"/>
      <c r="O80" s="57"/>
      <c r="P80" s="95"/>
      <c r="Q80" s="57"/>
      <c r="R80" s="57"/>
      <c r="S80" s="44"/>
      <c r="T80" s="61"/>
      <c r="U80" s="61"/>
      <c r="V80" s="61"/>
      <c r="W80" s="61"/>
      <c r="X80" s="61"/>
      <c r="Y80" s="57"/>
      <c r="Z80" s="57"/>
      <c r="AA80" s="57"/>
      <c r="AB80" s="57"/>
      <c r="AC80" s="57"/>
      <c r="AD80" s="57"/>
      <c r="AE80" s="57"/>
      <c r="AF80" s="57"/>
      <c r="AG80" s="57"/>
    </row>
    <row r="81" spans="2:33" s="97" customFormat="1" x14ac:dyDescent="0.2"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2"/>
      <c r="Z81" s="102"/>
      <c r="AA81" s="102"/>
      <c r="AB81" s="102"/>
      <c r="AC81" s="102"/>
      <c r="AD81" s="102"/>
      <c r="AE81" s="102"/>
      <c r="AF81" s="102"/>
      <c r="AG81" s="102"/>
    </row>
    <row r="82" spans="2:33" s="97" customFormat="1" x14ac:dyDescent="0.2"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2"/>
      <c r="Z82" s="102"/>
      <c r="AA82" s="102"/>
      <c r="AB82" s="102"/>
      <c r="AC82" s="102"/>
      <c r="AD82" s="102"/>
      <c r="AE82" s="102"/>
      <c r="AF82" s="102"/>
      <c r="AG82" s="102"/>
    </row>
    <row r="83" spans="2:33" s="97" customFormat="1" x14ac:dyDescent="0.2"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2"/>
      <c r="Z83" s="102"/>
      <c r="AA83" s="102"/>
      <c r="AB83" s="102"/>
      <c r="AC83" s="102"/>
      <c r="AD83" s="102"/>
      <c r="AE83" s="102"/>
      <c r="AF83" s="102"/>
      <c r="AG83" s="102"/>
    </row>
  </sheetData>
  <mergeCells count="11">
    <mergeCell ref="H4:J4"/>
    <mergeCell ref="K4:N4"/>
    <mergeCell ref="P4:T4"/>
    <mergeCell ref="H5:J5"/>
    <mergeCell ref="K5:N5"/>
    <mergeCell ref="P5:T5"/>
    <mergeCell ref="AE7:AG7"/>
    <mergeCell ref="H7:P7"/>
    <mergeCell ref="Q7:R7"/>
    <mergeCell ref="S7:AA7"/>
    <mergeCell ref="AB7:AD7"/>
  </mergeCells>
  <conditionalFormatting sqref="G9:G12">
    <cfRule type="cellIs" dxfId="173" priority="26" stopIfTrue="1" operator="equal">
      <formula>#DIV/0!</formula>
    </cfRule>
  </conditionalFormatting>
  <conditionalFormatting sqref="G14:G17">
    <cfRule type="cellIs" dxfId="172" priority="22" stopIfTrue="1" operator="equal">
      <formula>#DIV/0!</formula>
    </cfRule>
  </conditionalFormatting>
  <conditionalFormatting sqref="G19:G22">
    <cfRule type="cellIs" dxfId="171" priority="20" stopIfTrue="1" operator="equal">
      <formula>#DIV/0!</formula>
    </cfRule>
  </conditionalFormatting>
  <conditionalFormatting sqref="G24:G27">
    <cfRule type="cellIs" dxfId="170" priority="12" stopIfTrue="1" operator="equal">
      <formula>#DIV/0!</formula>
    </cfRule>
  </conditionalFormatting>
  <conditionalFormatting sqref="G29:G32">
    <cfRule type="cellIs" dxfId="169" priority="10" stopIfTrue="1" operator="equal">
      <formula>#DIV/0!</formula>
    </cfRule>
  </conditionalFormatting>
  <conditionalFormatting sqref="G34:G37">
    <cfRule type="cellIs" dxfId="168" priority="25" stopIfTrue="1" operator="equal">
      <formula>#DIV/0!</formula>
    </cfRule>
  </conditionalFormatting>
  <conditionalFormatting sqref="G39:G42">
    <cfRule type="cellIs" dxfId="167" priority="23" stopIfTrue="1" operator="equal">
      <formula>#DIV/0!</formula>
    </cfRule>
  </conditionalFormatting>
  <conditionalFormatting sqref="G44:G47">
    <cfRule type="cellIs" dxfId="166" priority="27" stopIfTrue="1" operator="equal">
      <formula>#DIV/0!</formula>
    </cfRule>
  </conditionalFormatting>
  <conditionalFormatting sqref="G49:G52">
    <cfRule type="cellIs" dxfId="165" priority="8" stopIfTrue="1" operator="equal">
      <formula>#DIV/0!</formula>
    </cfRule>
  </conditionalFormatting>
  <conditionalFormatting sqref="G54:G57">
    <cfRule type="cellIs" dxfId="164" priority="6" stopIfTrue="1" operator="equal">
      <formula>#DIV/0!</formula>
    </cfRule>
  </conditionalFormatting>
  <conditionalFormatting sqref="G59:G62">
    <cfRule type="cellIs" dxfId="163" priority="4" stopIfTrue="1" operator="equal">
      <formula>#DIV/0!</formula>
    </cfRule>
  </conditionalFormatting>
  <conditionalFormatting sqref="G64:G67">
    <cfRule type="cellIs" dxfId="162" priority="1" stopIfTrue="1" operator="equal">
      <formula>#DIV/0!</formula>
    </cfRule>
  </conditionalFormatting>
  <conditionalFormatting sqref="G69:G72">
    <cfRule type="cellIs" dxfId="161" priority="28" stopIfTrue="1" operator="equal">
      <formula>#DIV/0!</formula>
    </cfRule>
  </conditionalFormatting>
  <conditionalFormatting sqref="G74:G77">
    <cfRule type="cellIs" dxfId="160" priority="18" stopIfTrue="1" operator="equal">
      <formula>#DIV/0!</formula>
    </cfRule>
  </conditionalFormatting>
  <conditionalFormatting sqref="AG9:AG12">
    <cfRule type="cellIs" dxfId="159" priority="36" stopIfTrue="1" operator="equal">
      <formula>#DIV/0!</formula>
    </cfRule>
  </conditionalFormatting>
  <conditionalFormatting sqref="AG14:AG17">
    <cfRule type="cellIs" dxfId="158" priority="32" stopIfTrue="1" operator="equal">
      <formula>#DIV/0!</formula>
    </cfRule>
  </conditionalFormatting>
  <conditionalFormatting sqref="AG19:AG22">
    <cfRule type="cellIs" dxfId="157" priority="21" stopIfTrue="1" operator="equal">
      <formula>#DIV/0!</formula>
    </cfRule>
  </conditionalFormatting>
  <conditionalFormatting sqref="AG24:AG27">
    <cfRule type="cellIs" dxfId="156" priority="13" stopIfTrue="1" operator="equal">
      <formula>#DIV/0!</formula>
    </cfRule>
  </conditionalFormatting>
  <conditionalFormatting sqref="AG29:AG32">
    <cfRule type="cellIs" dxfId="155" priority="11" stopIfTrue="1" operator="equal">
      <formula>#DIV/0!</formula>
    </cfRule>
  </conditionalFormatting>
  <conditionalFormatting sqref="AG34:AG37">
    <cfRule type="cellIs" dxfId="154" priority="35" stopIfTrue="1" operator="equal">
      <formula>#DIV/0!</formula>
    </cfRule>
  </conditionalFormatting>
  <conditionalFormatting sqref="AG39:AG42">
    <cfRule type="cellIs" dxfId="153" priority="30" stopIfTrue="1" operator="equal">
      <formula>#DIV/0!</formula>
    </cfRule>
  </conditionalFormatting>
  <conditionalFormatting sqref="AG44:AG47">
    <cfRule type="cellIs" dxfId="152" priority="3" stopIfTrue="1" operator="equal">
      <formula>#DIV/0!</formula>
    </cfRule>
  </conditionalFormatting>
  <conditionalFormatting sqref="AG49:AG52">
    <cfRule type="cellIs" dxfId="151" priority="9" stopIfTrue="1" operator="equal">
      <formula>#DIV/0!</formula>
    </cfRule>
  </conditionalFormatting>
  <conditionalFormatting sqref="AG54:AG57">
    <cfRule type="cellIs" dxfId="150" priority="7" stopIfTrue="1" operator="equal">
      <formula>#DIV/0!</formula>
    </cfRule>
  </conditionalFormatting>
  <conditionalFormatting sqref="AG59:AG62">
    <cfRule type="cellIs" dxfId="149" priority="5" stopIfTrue="1" operator="equal">
      <formula>#DIV/0!</formula>
    </cfRule>
  </conditionalFormatting>
  <conditionalFormatting sqref="AG64:AG67">
    <cfRule type="cellIs" dxfId="148" priority="2" stopIfTrue="1" operator="equal">
      <formula>#DIV/0!</formula>
    </cfRule>
  </conditionalFormatting>
  <conditionalFormatting sqref="AG69:AG72">
    <cfRule type="cellIs" dxfId="147" priority="33" stopIfTrue="1" operator="equal">
      <formula>#DIV/0!</formula>
    </cfRule>
  </conditionalFormatting>
  <conditionalFormatting sqref="AG74:AG77">
    <cfRule type="cellIs" dxfId="146" priority="19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439D-61DE-4EA9-B13D-FAAB8325A0F8}">
  <sheetPr>
    <pageSetUpPr autoPageBreaks="0" fitToPage="1"/>
  </sheetPr>
  <dimension ref="A1:AG3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K18" sqref="K18"/>
    </sheetView>
  </sheetViews>
  <sheetFormatPr defaultRowHeight="12.75" x14ac:dyDescent="0.2"/>
  <cols>
    <col min="1" max="1" width="2.7109375" style="293" hidden="1" customWidth="1"/>
    <col min="2" max="2" width="2.7109375" style="9" hidden="1" customWidth="1"/>
    <col min="3" max="3" width="13.28515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8.7109375" style="9" customWidth="1"/>
    <col min="34" max="16384" width="9.140625" style="9"/>
  </cols>
  <sheetData>
    <row r="1" spans="1:33" s="7" customFormat="1" ht="3.4" customHeight="1" x14ac:dyDescent="0.2">
      <c r="A1" s="292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510</v>
      </c>
      <c r="H6" s="12"/>
      <c r="I6" s="12"/>
      <c r="J6" s="12"/>
      <c r="K6" s="12"/>
      <c r="L6" s="12"/>
      <c r="M6" s="12"/>
      <c r="N6" s="12"/>
      <c r="P6" s="501"/>
      <c r="Q6" s="501"/>
      <c r="R6" s="501"/>
      <c r="S6" s="501"/>
      <c r="T6" s="501"/>
    </row>
    <row r="7" spans="1:33" s="13" customFormat="1" ht="12" x14ac:dyDescent="0.2">
      <c r="A7" s="294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295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492</v>
      </c>
    </row>
    <row r="9" spans="1:33" s="45" customFormat="1" ht="10.5" x14ac:dyDescent="0.15">
      <c r="A9" s="119">
        <v>1</v>
      </c>
      <c r="B9" s="29">
        <v>25</v>
      </c>
      <c r="C9" s="30" t="str">
        <f>VLOOKUP($A9,'All cos summary'!$A$229:$B$231,2,FALSE)</f>
        <v>KKC IB Equity</v>
      </c>
      <c r="D9" s="63" t="s">
        <v>1150</v>
      </c>
      <c r="E9" s="64">
        <v>4646.5</v>
      </c>
      <c r="F9" s="65">
        <v>13825.039446143937</v>
      </c>
      <c r="G9" s="33" t="s">
        <v>459</v>
      </c>
      <c r="H9" s="66">
        <v>103906.9</v>
      </c>
      <c r="I9" s="66">
        <v>20800.400000000001</v>
      </c>
      <c r="J9" s="66">
        <v>19999.400000000001</v>
      </c>
      <c r="K9" s="66">
        <v>19999.400000000001</v>
      </c>
      <c r="L9" s="67">
        <f>IF(ISERROR(K9/$H9*100),"- ",(K9/$H9*100))</f>
        <v>19.247422452214437</v>
      </c>
      <c r="M9" s="67">
        <f>IF(ISERROR(I9/$H9*100),"- ",(I9/$H9*100))</f>
        <v>20.018304847897493</v>
      </c>
      <c r="N9" s="67">
        <v>72.147907647907658</v>
      </c>
      <c r="O9" s="67">
        <v>72.147907647907658</v>
      </c>
      <c r="P9" s="68" t="s">
        <v>50</v>
      </c>
      <c r="Q9" s="66">
        <v>31.385054544479889</v>
      </c>
      <c r="R9" s="69">
        <v>28.372229280025994</v>
      </c>
      <c r="S9" s="66">
        <v>0</v>
      </c>
      <c r="T9" s="70">
        <f>IF(O9&lt;0,"- ",IF(ISERROR(($E9-S9)/O9),"- ",(($E9-S9)/O9)))</f>
        <v>64.402422072662176</v>
      </c>
      <c r="U9" s="66">
        <v>-25102.9</v>
      </c>
      <c r="V9" s="66">
        <v>455.4</v>
      </c>
      <c r="W9" s="66">
        <v>1288009.8</v>
      </c>
      <c r="X9" s="70">
        <f>IF(I9&lt;0,"- ",IF(ISERROR((U9+V9+W9)/I9),"- ",(U9+V9+W9)/I9))</f>
        <v>60.737404088382917</v>
      </c>
      <c r="Y9" s="70">
        <f>IF(ISERROR(W9/H9),"- ",(W9/H9))</f>
        <v>12.395806245783486</v>
      </c>
      <c r="Z9" s="66">
        <v>271.1349206349206</v>
      </c>
      <c r="AA9" s="71">
        <f>IF(Z9&lt;0,"- ",IF(ISERROR(($E9/Z9)),"- ",(($E9/Z9))))</f>
        <v>17.137224482627406</v>
      </c>
      <c r="AB9" s="66">
        <v>20</v>
      </c>
      <c r="AC9" s="72">
        <f>IF(ISERROR(AB9/$E9*100),"- ",(AB9/$E9*100))</f>
        <v>0.43043150758635529</v>
      </c>
      <c r="AD9" s="73">
        <v>27.720831624948744</v>
      </c>
      <c r="AE9" s="66">
        <v>554.4</v>
      </c>
      <c r="AF9" s="74">
        <v>-0.35421752369878912</v>
      </c>
      <c r="AG9" s="74">
        <v>-1.2068469837118516</v>
      </c>
    </row>
    <row r="10" spans="1:33" s="45" customFormat="1" ht="10.5" x14ac:dyDescent="0.15">
      <c r="A10" s="120"/>
      <c r="B10" s="29">
        <v>26</v>
      </c>
      <c r="C10" s="30" t="str">
        <f>C9</f>
        <v>KKC IB Equity</v>
      </c>
      <c r="D10" s="47" t="s">
        <v>1012</v>
      </c>
      <c r="E10" s="48"/>
      <c r="F10" s="32"/>
      <c r="G10" s="33" t="s">
        <v>311</v>
      </c>
      <c r="H10" s="34">
        <v>120936.26913546304</v>
      </c>
      <c r="I10" s="34">
        <v>25443.039610553609</v>
      </c>
      <c r="J10" s="34">
        <v>24281.259172827071</v>
      </c>
      <c r="K10" s="34">
        <v>24281.259172827071</v>
      </c>
      <c r="L10" s="35">
        <f>IF(ISERROR(K10/$H10*100),"- ",(K10/$H10*100))</f>
        <v>20.077731309562036</v>
      </c>
      <c r="M10" s="35">
        <f>IF(ISERROR(I10/$H10*100),"- ",(I10/$H10*100))</f>
        <v>21.038386409997791</v>
      </c>
      <c r="N10" s="35">
        <v>87.594730060703739</v>
      </c>
      <c r="O10" s="35">
        <v>87.594730060703739</v>
      </c>
      <c r="P10" s="42">
        <f>IF(AND(O10&lt;0,O9&lt;0),"NA",IF(AND(O10&gt;0,O9&lt;0),"LP",IF(AND(O10&lt;0,O9&gt;0),"PL",((O10/O9-1)*100))))</f>
        <v>21.409938162280227</v>
      </c>
      <c r="Q10" s="34">
        <v>33.24389157457265</v>
      </c>
      <c r="R10" s="37">
        <v>29.69994616327547</v>
      </c>
      <c r="S10" s="34">
        <v>0</v>
      </c>
      <c r="T10" s="38">
        <f>IF(O10&lt;0,"- ",IF(ISERROR(($E9-S10)/O10),"- ",(($E9-S10)/O10)))</f>
        <v>53.045428609460231</v>
      </c>
      <c r="U10" s="34">
        <v>-33109.577225644622</v>
      </c>
      <c r="V10" s="34">
        <v>455.4</v>
      </c>
      <c r="W10" s="34">
        <v>1288009.8</v>
      </c>
      <c r="X10" s="38">
        <f>IF(I10&lt;0,"- ",IF(ISERROR((U10+V10+W10)/I10),"- ",(U10+V10+W10)/I10))</f>
        <v>49.339844687961019</v>
      </c>
      <c r="Y10" s="39">
        <f>IF(ISERROR(W10/H10),"- ",(W10/H10))</f>
        <v>10.650318628212977</v>
      </c>
      <c r="Z10" s="34">
        <v>318.72965069562429</v>
      </c>
      <c r="AA10" s="40">
        <f>IF(Z10&lt;0,"- ",IF(ISERROR(($E9/Z10)),"- ",(($E9/Z10))))</f>
        <v>14.578185587249445</v>
      </c>
      <c r="AB10" s="34">
        <v>20</v>
      </c>
      <c r="AC10" s="41">
        <f>IF(ISERROR(AB10/$E9*100),"- ",(AB10/$E9*100))</f>
        <v>0.43043150758635529</v>
      </c>
      <c r="AD10" s="42">
        <v>22.832423806934354</v>
      </c>
      <c r="AE10" s="34">
        <v>554.4</v>
      </c>
      <c r="AF10" s="43">
        <v>-0.4027408303793899</v>
      </c>
      <c r="AG10" s="43">
        <v>-1.3013216082842154</v>
      </c>
    </row>
    <row r="11" spans="1:33" s="45" customFormat="1" ht="10.5" x14ac:dyDescent="0.15">
      <c r="A11" s="120"/>
      <c r="B11" s="29">
        <v>27</v>
      </c>
      <c r="C11" s="30" t="str">
        <f>C10</f>
        <v>KKC IB Equity</v>
      </c>
      <c r="D11" s="49" t="s">
        <v>826</v>
      </c>
      <c r="E11" s="50"/>
      <c r="F11" s="51"/>
      <c r="G11" s="33" t="s">
        <v>407</v>
      </c>
      <c r="H11" s="34">
        <v>139686.53968228836</v>
      </c>
      <c r="I11" s="34">
        <v>30398.6174764551</v>
      </c>
      <c r="J11" s="34">
        <v>28037.047374452573</v>
      </c>
      <c r="K11" s="34">
        <v>28037.047374452573</v>
      </c>
      <c r="L11" s="35">
        <f>IF(ISERROR(K11/$H11*100),"- ",(K11/$H11*100))</f>
        <v>20.07140232567988</v>
      </c>
      <c r="M11" s="35">
        <f>IF(ISERROR(I11/$H11*100),"- ",(I11/$H11*100))</f>
        <v>21.762023417285288</v>
      </c>
      <c r="N11" s="35">
        <v>101.1437495470872</v>
      </c>
      <c r="O11" s="35">
        <v>101.1437495470872</v>
      </c>
      <c r="P11" s="42">
        <f>IF(AND(O11&lt;0,O10&lt;0),"NA",IF(AND(O11&gt;0,O10&lt;0),"LP",IF(AND(O11&lt;0,O10&gt;0),"PL",((O11/O10-1)*100))))</f>
        <v>15.467847754075947</v>
      </c>
      <c r="Q11" s="34">
        <v>33.614169396937328</v>
      </c>
      <c r="R11" s="37">
        <v>28.955999951971272</v>
      </c>
      <c r="S11" s="34">
        <v>0</v>
      </c>
      <c r="T11" s="39">
        <f>IF(O11&lt;0,"- ",IF(ISERROR(($E9-S11)/O11),"- ",(($E9-S11)/O11)))</f>
        <v>45.9395664171698</v>
      </c>
      <c r="U11" s="34">
        <v>-46855.545573805233</v>
      </c>
      <c r="V11" s="34">
        <v>455.4</v>
      </c>
      <c r="W11" s="34">
        <v>1288009.8</v>
      </c>
      <c r="X11" s="39">
        <f>IF(I11&lt;0,"- ",IF(ISERROR((U11+V11+W11)/I11),"- ",(U11+V11+W11)/I11))</f>
        <v>40.844280348863535</v>
      </c>
      <c r="Y11" s="39">
        <f>IF(ISERROR(W11/H11),"- ",(W11/H11))</f>
        <v>9.2207152022630705</v>
      </c>
      <c r="Z11" s="34">
        <v>379.87340024271157</v>
      </c>
      <c r="AA11" s="40">
        <f>IF(Z11&lt;0,"- ",IF(ISERROR(($E9/Z11)),"- ",(($E9/Z11))))</f>
        <v>12.231706660774941</v>
      </c>
      <c r="AB11" s="34">
        <v>20</v>
      </c>
      <c r="AC11" s="41">
        <f>IF(ISERROR(AB11/$E9*100),"- ",(AB11/$E9*100))</f>
        <v>0.43043150758635529</v>
      </c>
      <c r="AD11" s="42">
        <v>19.773836830805894</v>
      </c>
      <c r="AE11" s="34">
        <v>554.4</v>
      </c>
      <c r="AF11" s="43">
        <v>-0.48164768568448441</v>
      </c>
      <c r="AG11" s="43">
        <v>-1.5413709393230353</v>
      </c>
    </row>
    <row r="12" spans="1:33" s="45" customFormat="1" ht="10.5" x14ac:dyDescent="0.15">
      <c r="A12" s="120"/>
      <c r="B12" s="29">
        <v>28</v>
      </c>
      <c r="C12" s="30" t="str">
        <f>C11</f>
        <v>KKC IB Equity</v>
      </c>
      <c r="D12" s="47" t="s">
        <v>1123</v>
      </c>
      <c r="E12" s="50"/>
      <c r="F12" s="52"/>
      <c r="G12" s="33" t="s">
        <v>458</v>
      </c>
      <c r="H12" s="34">
        <v>162308.90516980534</v>
      </c>
      <c r="I12" s="34">
        <v>35841.2182991886</v>
      </c>
      <c r="J12" s="34">
        <v>32678.140492633487</v>
      </c>
      <c r="K12" s="34">
        <v>32678.140492633487</v>
      </c>
      <c r="L12" s="35">
        <f>IF(ISERROR(K12/$H12*100),"- ",(K12/$H12*100))</f>
        <v>20.133301040042177</v>
      </c>
      <c r="M12" s="35">
        <f>IF(ISERROR(I12/$H12*100),"- ",(I12/$H12*100))</f>
        <v>22.082102187610726</v>
      </c>
      <c r="N12" s="35">
        <v>117.88650971368503</v>
      </c>
      <c r="O12" s="35">
        <v>117.88650971368503</v>
      </c>
      <c r="P12" s="42">
        <f>IF(AND(O12&lt;0,O11&lt;0),"NA",IF(AND(O12&gt;0,O11&lt;0),"LP",IF(AND(O12&lt;0,O11&gt;0),"PL",((O12/O11-1)*100))))</f>
        <v>16.553430381581101</v>
      </c>
      <c r="Q12" s="34">
        <v>33.38542754182496</v>
      </c>
      <c r="R12" s="37">
        <v>28.147521899687355</v>
      </c>
      <c r="S12" s="34">
        <v>0</v>
      </c>
      <c r="T12" s="39">
        <f>IF(O12&lt;0,"- ",IF(ISERROR(($E9-S12)/O12),"- ",(($E9-S12)/O12)))</f>
        <v>39.415027311310787</v>
      </c>
      <c r="U12" s="34">
        <v>-65065.217710744953</v>
      </c>
      <c r="V12" s="34">
        <v>455.4</v>
      </c>
      <c r="W12" s="34">
        <v>1288009.8</v>
      </c>
      <c r="X12" s="39">
        <f>IF(I12&lt;0,"- ",IF(ISERROR((U12+V12+W12)/I12),"- ",(U12+V12+W12)/I12))</f>
        <v>34.13388384504082</v>
      </c>
      <c r="Y12" s="39">
        <f>IF(ISERROR(W12/H12),"- ",(W12/H12))</f>
        <v>7.9355461036010437</v>
      </c>
      <c r="Z12" s="34">
        <v>457.75990995639654</v>
      </c>
      <c r="AA12" s="40">
        <f>IF(Z12&lt;0,"- ",IF(ISERROR(($E9/Z12)),"- ",(($E9/Z12))))</f>
        <v>10.150517550657938</v>
      </c>
      <c r="AB12" s="34">
        <v>20</v>
      </c>
      <c r="AC12" s="41">
        <f>IF(ISERROR(AB12/$E9*100),"- ",(AB12/$E9*100))</f>
        <v>0.43043150758635529</v>
      </c>
      <c r="AD12" s="42">
        <v>16.965469627164872</v>
      </c>
      <c r="AE12" s="34">
        <v>554.4</v>
      </c>
      <c r="AF12" s="43">
        <v>-0.5582535316246886</v>
      </c>
      <c r="AG12" s="43">
        <v>-1.8153740525114335</v>
      </c>
    </row>
    <row r="13" spans="1:33" s="45" customFormat="1" ht="10.5" x14ac:dyDescent="0.15">
      <c r="A13" s="120"/>
      <c r="B13" s="46"/>
      <c r="E13" s="53"/>
      <c r="F13" s="76"/>
      <c r="G13" s="77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57"/>
    </row>
    <row r="14" spans="1:33" s="45" customFormat="1" ht="10.5" x14ac:dyDescent="0.15">
      <c r="A14" s="119">
        <v>2</v>
      </c>
      <c r="B14" s="29">
        <v>25</v>
      </c>
      <c r="C14" s="30" t="str">
        <f>VLOOKUP($A14,'All cos summary'!$A$229:$B$231,2,FALSE)</f>
        <v>KOEL IB Equity</v>
      </c>
      <c r="D14" s="63" t="s">
        <v>699</v>
      </c>
      <c r="E14" s="64">
        <v>1383.9</v>
      </c>
      <c r="F14" s="65">
        <v>2159.2079572274997</v>
      </c>
      <c r="G14" s="33" t="s">
        <v>459</v>
      </c>
      <c r="H14" s="66">
        <v>51133.3</v>
      </c>
      <c r="I14" s="66">
        <v>6537.4000000000051</v>
      </c>
      <c r="J14" s="66">
        <v>4326.6000000000049</v>
      </c>
      <c r="K14" s="66">
        <v>4117.6000000000049</v>
      </c>
      <c r="L14" s="67">
        <f>IF(ISERROR(K14/$H14*100),"- ",(K14/$H14*100))</f>
        <v>8.0526780004419916</v>
      </c>
      <c r="M14" s="67">
        <f>IF(ISERROR(I14/$H14*100),"- ",(I14/$H14*100))</f>
        <v>12.785014853334333</v>
      </c>
      <c r="N14" s="67">
        <v>29.801784861448251</v>
      </c>
      <c r="O14" s="67">
        <v>28.362184936323981</v>
      </c>
      <c r="P14" s="68" t="s">
        <v>50</v>
      </c>
      <c r="Q14" s="66">
        <v>18.382358857503341</v>
      </c>
      <c r="R14" s="69">
        <v>14.710127323911475</v>
      </c>
      <c r="S14" s="66">
        <v>0</v>
      </c>
      <c r="T14" s="70">
        <f>IF(O14&lt;0,"- ",IF(ISERROR(($E14-S14)/O14),"- ",(($E14-S14)/O14)))</f>
        <v>48.793843038080382</v>
      </c>
      <c r="U14" s="66">
        <v>-4639.9000000000005</v>
      </c>
      <c r="V14" s="66">
        <v>0</v>
      </c>
      <c r="W14" s="66">
        <v>201162.60933510002</v>
      </c>
      <c r="X14" s="70">
        <f>IF(I14&lt;0,"- ",IF(ISERROR((U14+V14+W14)/I14),"- ",(U14+V14+W14)/I14))</f>
        <v>30.061294908541601</v>
      </c>
      <c r="Y14" s="70">
        <f>IF(ISERROR(W14/H14),"- ",(W14/H14))</f>
        <v>3.9340822777935318</v>
      </c>
      <c r="Z14" s="66">
        <v>204.96252273672437</v>
      </c>
      <c r="AA14" s="71">
        <f>IF(Z14&lt;0,"- ",IF(ISERROR(($E14/Z14)),"- ",(($E14/Z14))))</f>
        <v>6.7519660741960532</v>
      </c>
      <c r="AB14" s="66">
        <v>5.2211327427952083</v>
      </c>
      <c r="AC14" s="72">
        <f>IF(ISERROR(AB14/$E14*100),"- ",(AB14/$E14*100))</f>
        <v>0.37727673551522567</v>
      </c>
      <c r="AD14" s="73">
        <v>17.519530347154792</v>
      </c>
      <c r="AE14" s="66">
        <v>290.39999999999998</v>
      </c>
      <c r="AF14" s="74">
        <v>-0.16576044241843982</v>
      </c>
      <c r="AG14" s="74">
        <v>-0.70974699421788434</v>
      </c>
    </row>
    <row r="15" spans="1:33" s="45" customFormat="1" ht="10.5" x14ac:dyDescent="0.15">
      <c r="A15" s="120"/>
      <c r="B15" s="29">
        <v>26</v>
      </c>
      <c r="C15" s="30" t="str">
        <f>C14</f>
        <v>KOEL IB Equity</v>
      </c>
      <c r="D15" s="47" t="s">
        <v>1014</v>
      </c>
      <c r="E15" s="48"/>
      <c r="F15" s="32"/>
      <c r="G15" s="33" t="s">
        <v>311</v>
      </c>
      <c r="H15" s="34">
        <v>62137.145999999993</v>
      </c>
      <c r="I15" s="34">
        <v>8221.6639311949039</v>
      </c>
      <c r="J15" s="34">
        <v>5377.579198396179</v>
      </c>
      <c r="K15" s="34">
        <v>5377.579198396179</v>
      </c>
      <c r="L15" s="35">
        <f>IF(ISERROR(K15/$H15*100),"- ",(K15/$H15*100))</f>
        <v>8.6543710881027263</v>
      </c>
      <c r="M15" s="35">
        <f>IF(ISERROR(I15/$H15*100),"- ",(I15/$H15*100))</f>
        <v>13.231479815946013</v>
      </c>
      <c r="N15" s="35">
        <v>37.040969432349208</v>
      </c>
      <c r="O15" s="35">
        <v>37.040969432349208</v>
      </c>
      <c r="P15" s="42">
        <f>IF(AND(O15&lt;0,O14&lt;0),"NA",IF(AND(O15&gt;0,O14&lt;0),"LP",IF(AND(O15&lt;0,O14&gt;0),"PL",((O15/O14-1)*100))))</f>
        <v>30.59984453070166</v>
      </c>
      <c r="Q15" s="34">
        <v>21.118331601434939</v>
      </c>
      <c r="R15" s="37">
        <v>16.840072926903279</v>
      </c>
      <c r="S15" s="34">
        <v>0</v>
      </c>
      <c r="T15" s="38">
        <f>IF(O15&lt;0,"- ",IF(ISERROR(($E14-S15)/O15),"- ",(($E14-S15)/O15)))</f>
        <v>37.361333172651541</v>
      </c>
      <c r="U15" s="34">
        <v>-6943.6428688991446</v>
      </c>
      <c r="V15" s="34">
        <v>0</v>
      </c>
      <c r="W15" s="34">
        <v>201162.60933510002</v>
      </c>
      <c r="X15" s="38">
        <f>IF(I15&lt;0,"- ",IF(ISERROR((U15+V15+W15)/I15),"- ",(U15+V15+W15)/I15))</f>
        <v>23.622829647571578</v>
      </c>
      <c r="Y15" s="39">
        <f>IF(ISERROR(W15/H15),"- ",(W15/H15))</f>
        <v>3.2373969885115104</v>
      </c>
      <c r="Z15" s="34">
        <v>234.95207375143551</v>
      </c>
      <c r="AA15" s="40">
        <f>IF(Z15&lt;0,"- ",IF(ISERROR(($E14/Z15)),"- ",(($E14/Z15))))</f>
        <v>5.8901374135734557</v>
      </c>
      <c r="AB15" s="34">
        <v>7.0511322058864296</v>
      </c>
      <c r="AC15" s="41">
        <f>IF(ISERROR(AB15/$E14*100),"- ",(AB15/$E14*100))</f>
        <v>0.50951168479560871</v>
      </c>
      <c r="AD15" s="42">
        <v>19.03603581100775</v>
      </c>
      <c r="AE15" s="34">
        <v>290.35844800000001</v>
      </c>
      <c r="AF15" s="43">
        <v>-0.21744254798796342</v>
      </c>
      <c r="AG15" s="43">
        <v>-0.84455445114380678</v>
      </c>
    </row>
    <row r="16" spans="1:33" s="45" customFormat="1" ht="10.5" x14ac:dyDescent="0.15">
      <c r="A16" s="120"/>
      <c r="B16" s="29">
        <v>27</v>
      </c>
      <c r="C16" s="30" t="str">
        <f>C15</f>
        <v>KOEL IB Equity</v>
      </c>
      <c r="D16" s="49" t="s">
        <v>1015</v>
      </c>
      <c r="E16" s="50"/>
      <c r="F16" s="51"/>
      <c r="G16" s="33" t="s">
        <v>407</v>
      </c>
      <c r="H16" s="34">
        <v>71735.559569999983</v>
      </c>
      <c r="I16" s="34">
        <v>10015.494797447096</v>
      </c>
      <c r="J16" s="34">
        <v>6618.9003230853205</v>
      </c>
      <c r="K16" s="34">
        <v>6618.9003230853205</v>
      </c>
      <c r="L16" s="35">
        <f>IF(ISERROR(K16/$H16*100),"- ",(K16/$H16*100))</f>
        <v>9.2268051755093072</v>
      </c>
      <c r="M16" s="35">
        <f>IF(ISERROR(I16/$H16*100),"- ",(I16/$H16*100))</f>
        <v>13.961687700608117</v>
      </c>
      <c r="N16" s="35">
        <v>45.591236409180148</v>
      </c>
      <c r="O16" s="35">
        <v>45.591236409180148</v>
      </c>
      <c r="P16" s="42">
        <f>IF(AND(O16&lt;0,O15&lt;0),"NA",IF(AND(O16&gt;0,O15&lt;0),"LP",IF(AND(O16&lt;0,O15&gt;0),"PL",((O16/O15-1)*100))))</f>
        <v>23.083269978791886</v>
      </c>
      <c r="Q16" s="34">
        <v>22.994523175501872</v>
      </c>
      <c r="R16" s="37">
        <v>17.934005850830019</v>
      </c>
      <c r="S16" s="34">
        <v>0</v>
      </c>
      <c r="T16" s="39">
        <f>IF(O16&lt;0,"- ",IF(ISERROR(($E14-S16)/O16),"- ",(($E14-S16)/O16)))</f>
        <v>30.354517863466874</v>
      </c>
      <c r="U16" s="34">
        <v>-10415.06740922575</v>
      </c>
      <c r="V16" s="34">
        <v>0</v>
      </c>
      <c r="W16" s="34">
        <v>201162.60933510002</v>
      </c>
      <c r="X16" s="39">
        <f>IF(I16&lt;0,"- ",IF(ISERROR((U16+V16+W16)/I16),"- ",(U16+V16+W16)/I16))</f>
        <v>19.045243972818493</v>
      </c>
      <c r="Y16" s="39">
        <f>IF(ISERROR(W16/H16),"- ",(W16/H16))</f>
        <v>2.8042244396073102</v>
      </c>
      <c r="Z16" s="34">
        <v>273.48131016061564</v>
      </c>
      <c r="AA16" s="40">
        <f>IF(Z16&lt;0,"- ",IF(ISERROR(($E14/Z16)),"- ",(($E14/Z16))))</f>
        <v>5.0603092371732288</v>
      </c>
      <c r="AB16" s="34">
        <v>7.0620000000000003</v>
      </c>
      <c r="AC16" s="41">
        <f>IF(ISERROR(AB16/$E14*100),"- ",(AB16/$E14*100))</f>
        <v>0.51029698677650115</v>
      </c>
      <c r="AD16" s="42">
        <v>15.489819000780624</v>
      </c>
      <c r="AE16" s="34">
        <v>290.35844800000001</v>
      </c>
      <c r="AF16" s="43">
        <v>-0.2821977530049532</v>
      </c>
      <c r="AG16" s="43">
        <v>-1.0398954439954882</v>
      </c>
    </row>
    <row r="17" spans="1:33" s="45" customFormat="1" ht="10.5" x14ac:dyDescent="0.15">
      <c r="A17" s="120"/>
      <c r="B17" s="29">
        <v>28</v>
      </c>
      <c r="C17" s="30" t="str">
        <f>C16</f>
        <v>KOEL IB Equity</v>
      </c>
      <c r="D17" s="47" t="s">
        <v>1121</v>
      </c>
      <c r="E17" s="50"/>
      <c r="F17" s="52"/>
      <c r="G17" s="33" t="s">
        <v>458</v>
      </c>
      <c r="H17" s="34">
        <v>81315.892026400004</v>
      </c>
      <c r="I17" s="34">
        <v>11941.810901172099</v>
      </c>
      <c r="J17" s="34">
        <v>7960.6529308790741</v>
      </c>
      <c r="K17" s="34">
        <v>7960.6529308790741</v>
      </c>
      <c r="L17" s="35">
        <f>IF(ISERROR(K17/$H17*100),"- ",(K17/$H17*100))</f>
        <v>9.7897873742743542</v>
      </c>
      <c r="M17" s="35">
        <f>IF(ISERROR(I17/$H17*100),"- ",(I17/$H17*100))</f>
        <v>14.685703622724908</v>
      </c>
      <c r="N17" s="35">
        <v>54.833279249922661</v>
      </c>
      <c r="O17" s="35">
        <v>54.833279249922661</v>
      </c>
      <c r="P17" s="42">
        <f>IF(AND(O17&lt;0,O16&lt;0),"NA",IF(AND(O17&gt;0,O16&lt;0),"LP",IF(AND(O17&lt;0,O16&gt;0),"PL",((O17/O16-1)*100))))</f>
        <v>20.271533673259977</v>
      </c>
      <c r="Q17" s="34">
        <v>23.743313161578609</v>
      </c>
      <c r="R17" s="37">
        <v>18.441461543701649</v>
      </c>
      <c r="S17" s="34">
        <v>0</v>
      </c>
      <c r="T17" s="39">
        <f>IF(O17&lt;0,"- ",IF(ISERROR(($E14-S17)/O17),"- ",(($E14-S17)/O17)))</f>
        <v>25.238322765493766</v>
      </c>
      <c r="U17" s="34">
        <v>-14418.353016895693</v>
      </c>
      <c r="V17" s="34">
        <v>0</v>
      </c>
      <c r="W17" s="34">
        <v>201162.60933510002</v>
      </c>
      <c r="X17" s="39">
        <f>IF(I17&lt;0,"- ",IF(ISERROR((U17+V17+W17)/I17),"- ",(U17+V17+W17)/I17))</f>
        <v>15.63785072998227</v>
      </c>
      <c r="Y17" s="39">
        <f>IF(ISERROR(W17/H17),"- ",(W17/H17))</f>
        <v>2.4738412667205396</v>
      </c>
      <c r="Z17" s="34">
        <v>321.19258941053823</v>
      </c>
      <c r="AA17" s="40">
        <f>IF(Z17&lt;0,"- ",IF(ISERROR(($E14/Z17)),"- ",(($E14/Z17))))</f>
        <v>4.3086299174578491</v>
      </c>
      <c r="AB17" s="34">
        <v>7.1220000000000017</v>
      </c>
      <c r="AC17" s="41">
        <f>IF(ISERROR(AB17/$E14*100),"- ",(AB17/$E14*100))</f>
        <v>0.51463256015608072</v>
      </c>
      <c r="AD17" s="42">
        <v>12.988462658851551</v>
      </c>
      <c r="AE17" s="34">
        <v>290.35844800000001</v>
      </c>
      <c r="AF17" s="43">
        <v>-0.33401217838953629</v>
      </c>
      <c r="AG17" s="43">
        <v>-1.2073841343008136</v>
      </c>
    </row>
    <row r="18" spans="1:33" s="45" customFormat="1" ht="10.5" x14ac:dyDescent="0.15">
      <c r="A18" s="120"/>
      <c r="B18" s="46"/>
      <c r="C18" s="47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57"/>
    </row>
    <row r="19" spans="1:33" s="45" customFormat="1" ht="10.5" x14ac:dyDescent="0.15">
      <c r="A19" s="119">
        <v>3</v>
      </c>
      <c r="B19" s="29">
        <v>25</v>
      </c>
      <c r="C19" s="30" t="str">
        <f>VLOOKUP($A19,'All cos summary'!$A$229:$B$231,2,FALSE)</f>
        <v>JYOTICNC IB Equity</v>
      </c>
      <c r="D19" s="63" t="s">
        <v>698</v>
      </c>
      <c r="E19" s="64">
        <v>775.4</v>
      </c>
      <c r="F19" s="65">
        <v>1892.8124149455266</v>
      </c>
      <c r="G19" s="33" t="s">
        <v>459</v>
      </c>
      <c r="H19" s="66">
        <v>18177</v>
      </c>
      <c r="I19" s="66">
        <v>4908.6000000000004</v>
      </c>
      <c r="J19" s="66">
        <v>3160.09</v>
      </c>
      <c r="K19" s="66">
        <v>3250.8</v>
      </c>
      <c r="L19" s="67">
        <f>IF(ISERROR(K19/$H19*100),"- ",(K19/$H19*100))</f>
        <v>17.884139296913684</v>
      </c>
      <c r="M19" s="67">
        <f>IF(ISERROR(I19/$H19*100),"- ",(I19/$H19*100))</f>
        <v>27.004456180887935</v>
      </c>
      <c r="N19" s="67">
        <v>13.8950862921842</v>
      </c>
      <c r="O19" s="67">
        <v>14.293943058150999</v>
      </c>
      <c r="P19" s="68" t="s">
        <v>50</v>
      </c>
      <c r="Q19" s="66">
        <v>20.815563689001099</v>
      </c>
      <c r="R19" s="69">
        <v>19.2794235388311</v>
      </c>
      <c r="S19" s="66" t="s">
        <v>656</v>
      </c>
      <c r="T19" s="70">
        <f>IF(O19&lt;0,"- ",IF(ISERROR(($E19-S19)/O19),"- ",(($E19-S19)/O19)))</f>
        <v>54.246753106927677</v>
      </c>
      <c r="U19" s="66">
        <v>3715.7</v>
      </c>
      <c r="V19" s="66">
        <v>0</v>
      </c>
      <c r="W19" s="66">
        <v>176343.86863839999</v>
      </c>
      <c r="X19" s="70">
        <f>IF(I19&lt;0,"- ",IF(ISERROR((U19+V19+W19)/I19),"- ",(U19+V19+W19)/I19))</f>
        <v>36.682469265859915</v>
      </c>
      <c r="Y19" s="70">
        <f>IF(ISERROR(W19/H19),"- ",(W19/H19))</f>
        <v>9.7014836682840944</v>
      </c>
      <c r="Z19" s="66">
        <v>74.140925579861502</v>
      </c>
      <c r="AA19" s="71">
        <f>IF(Z19&lt;0,"- ",IF(ISERROR(($E19/Z19)),"- ",(($E19/Z19))))</f>
        <v>10.458461287548555</v>
      </c>
      <c r="AB19" s="66">
        <v>0</v>
      </c>
      <c r="AC19" s="72">
        <f>IF(ISERROR(AB19/$E19*100),"- ",(AB19/$E19*100))</f>
        <v>0</v>
      </c>
      <c r="AD19" s="73">
        <v>0</v>
      </c>
      <c r="AE19" s="66">
        <v>454.8</v>
      </c>
      <c r="AF19" s="74">
        <v>0.243590483208207</v>
      </c>
      <c r="AG19" s="74">
        <v>0.75697754960681241</v>
      </c>
    </row>
    <row r="20" spans="1:33" s="45" customFormat="1" ht="10.5" x14ac:dyDescent="0.15">
      <c r="A20" s="120"/>
      <c r="B20" s="29">
        <v>26</v>
      </c>
      <c r="C20" s="30" t="str">
        <f>C19</f>
        <v>JYOTICNC IB Equity</v>
      </c>
      <c r="D20" s="47" t="s">
        <v>1013</v>
      </c>
      <c r="E20" s="48"/>
      <c r="F20" s="32"/>
      <c r="G20" s="33" t="s">
        <v>311</v>
      </c>
      <c r="H20" s="34">
        <v>21945.127</v>
      </c>
      <c r="I20" s="34">
        <v>5747.6710304999997</v>
      </c>
      <c r="J20" s="34">
        <v>3586.01808897</v>
      </c>
      <c r="K20" s="34">
        <v>3586.01808897</v>
      </c>
      <c r="L20" s="35">
        <f>IF(ISERROR(K20/$H20*100),"- ",(K20/$H20*100))</f>
        <v>16.340839991356624</v>
      </c>
      <c r="M20" s="35">
        <f>IF(ISERROR(I20/$H20*100),"- ",(I20/$H20*100))</f>
        <v>26.191103977206421</v>
      </c>
      <c r="N20" s="35">
        <v>15.7679150883588</v>
      </c>
      <c r="O20" s="35">
        <v>15.7679150883588</v>
      </c>
      <c r="P20" s="42">
        <f>IF(AND(O20&lt;0,O19&lt;0),"NA",IF(AND(O20&gt;0,O19&lt;0),"LP",IF(AND(O20&lt;0,O19&gt;0),"PL",((O20/O19-1)*100))))</f>
        <v>10.311864432447715</v>
      </c>
      <c r="Q20" s="34">
        <v>18.395831144382999</v>
      </c>
      <c r="R20" s="37">
        <v>17.537629615413</v>
      </c>
      <c r="S20" s="34" t="s">
        <v>656</v>
      </c>
      <c r="T20" s="38">
        <f>IF(O20&lt;0,"- ",IF(ISERROR(($E19-S20)/O20),"- ",(($E19-S20)/O20)))</f>
        <v>49.175810223157875</v>
      </c>
      <c r="U20" s="34">
        <v>6957.9299269523699</v>
      </c>
      <c r="V20" s="34">
        <v>0</v>
      </c>
      <c r="W20" s="34">
        <v>176343.86863839999</v>
      </c>
      <c r="X20" s="38">
        <f>IF(I20&lt;0,"- ",IF(ISERROR((U20+V20+W20)/I20),"- ",(U20+V20+W20)/I20))</f>
        <v>31.891490934791136</v>
      </c>
      <c r="Y20" s="39">
        <f>IF(ISERROR(W20/H20),"- ",(W20/H20))</f>
        <v>8.0356731878744654</v>
      </c>
      <c r="Z20" s="34">
        <v>89.909043776937494</v>
      </c>
      <c r="AA20" s="40">
        <f>IF(Z20&lt;0,"- ",IF(ISERROR(($E19/Z20)),"- ",(($E19/Z20))))</f>
        <v>8.6242714573158139</v>
      </c>
      <c r="AB20" s="34">
        <v>0</v>
      </c>
      <c r="AC20" s="41">
        <f>IF(ISERROR(AB20/$E19*100),"- ",(AB20/$E19*100))</f>
        <v>0</v>
      </c>
      <c r="AD20" s="42">
        <v>0</v>
      </c>
      <c r="AE20" s="34">
        <v>454.84619199999997</v>
      </c>
      <c r="AF20" s="43">
        <v>0.37298871258485899</v>
      </c>
      <c r="AG20" s="43">
        <v>1.2105650949802338</v>
      </c>
    </row>
    <row r="21" spans="1:33" s="45" customFormat="1" ht="10.5" x14ac:dyDescent="0.15">
      <c r="A21" s="120"/>
      <c r="B21" s="29">
        <v>27</v>
      </c>
      <c r="C21" s="30" t="str">
        <f>C20</f>
        <v>JYOTICNC IB Equity</v>
      </c>
      <c r="D21" s="49" t="s">
        <v>845</v>
      </c>
      <c r="E21" s="50"/>
      <c r="F21" s="51"/>
      <c r="G21" s="33" t="s">
        <v>407</v>
      </c>
      <c r="H21" s="34">
        <v>26277.355739999999</v>
      </c>
      <c r="I21" s="34">
        <v>7005.0922231100003</v>
      </c>
      <c r="J21" s="34">
        <v>3920.8866780661801</v>
      </c>
      <c r="K21" s="34">
        <v>3920.8866780661801</v>
      </c>
      <c r="L21" s="35">
        <f>IF(ISERROR(K21/$H21*100),"- ",(K21/$H21*100))</f>
        <v>14.92116146259616</v>
      </c>
      <c r="M21" s="35">
        <f>IF(ISERROR(I21/$H21*100),"- ",(I21/$H21*100))</f>
        <v>26.658284389120201</v>
      </c>
      <c r="N21" s="35">
        <v>17.240350348757499</v>
      </c>
      <c r="O21" s="35">
        <v>17.240350348757499</v>
      </c>
      <c r="P21" s="42">
        <f>IF(AND(O21&lt;0,O20&lt;0),"NA",IF(AND(O21&gt;0,O20&lt;0),"LP",IF(AND(O21&lt;0,O20&gt;0),"PL",((O21/O20-1)*100))))</f>
        <v>9.3381734499938815</v>
      </c>
      <c r="Q21" s="34">
        <v>19.796630273919899</v>
      </c>
      <c r="R21" s="37">
        <v>16.090011977606899</v>
      </c>
      <c r="S21" s="34" t="s">
        <v>656</v>
      </c>
      <c r="T21" s="39">
        <f>IF(O21&lt;0,"- ",IF(ISERROR(($E19-S21)/O21),"- ",(($E19-S21)/O21)))</f>
        <v>44.975884150514524</v>
      </c>
      <c r="U21" s="34">
        <v>6410.0496483039997</v>
      </c>
      <c r="V21" s="34">
        <v>0</v>
      </c>
      <c r="W21" s="34">
        <v>176343.86863839999</v>
      </c>
      <c r="X21" s="39">
        <f>IF(I21&lt;0,"- ",IF(ISERROR((U21+V21+W21)/I21),"- ",(U21+V21+W21)/I21))</f>
        <v>26.088724097563421</v>
      </c>
      <c r="Y21" s="39">
        <f>IF(ISERROR(W21/H21),"- ",(W21/H21))</f>
        <v>6.7108681095322416</v>
      </c>
      <c r="Z21" s="34">
        <v>107.149394125695</v>
      </c>
      <c r="AA21" s="40">
        <f>IF(Z21&lt;0,"- ",IF(ISERROR(($E19/Z21)),"- ",(($E19/Z21))))</f>
        <v>7.2366251468523695</v>
      </c>
      <c r="AB21" s="34">
        <v>0</v>
      </c>
      <c r="AC21" s="41">
        <f>IF(ISERROR(AB21/$E19*100),"- ",(AB21/$E19*100))</f>
        <v>0</v>
      </c>
      <c r="AD21" s="42">
        <v>0</v>
      </c>
      <c r="AE21" s="34">
        <v>454.84619199999997</v>
      </c>
      <c r="AF21" s="43">
        <v>0.286060668891504</v>
      </c>
      <c r="AG21" s="43">
        <v>0.91505571149471265</v>
      </c>
    </row>
    <row r="22" spans="1:33" s="45" customFormat="1" ht="10.5" x14ac:dyDescent="0.15">
      <c r="A22" s="120"/>
      <c r="B22" s="29">
        <v>28</v>
      </c>
      <c r="C22" s="30" t="str">
        <f>C21</f>
        <v>JYOTICNC IB Equity</v>
      </c>
      <c r="D22" s="47" t="s">
        <v>1121</v>
      </c>
      <c r="E22" s="50"/>
      <c r="F22" s="52"/>
      <c r="G22" s="33" t="s">
        <v>458</v>
      </c>
      <c r="H22" s="34">
        <v>34426.5024347</v>
      </c>
      <c r="I22" s="34">
        <v>9615.1297908342494</v>
      </c>
      <c r="J22" s="34">
        <v>6006.5085448626896</v>
      </c>
      <c r="K22" s="34">
        <v>6006.5085448626896</v>
      </c>
      <c r="L22" s="35">
        <f>IF(ISERROR(K22/$H22*100),"- ",(K22/$H22*100))</f>
        <v>17.44733888159508</v>
      </c>
      <c r="M22" s="35">
        <f>IF(ISERROR(I22/$H22*100),"- ",(I22/$H22*100))</f>
        <v>27.929441304913777</v>
      </c>
      <c r="N22" s="35">
        <v>26.410942266077601</v>
      </c>
      <c r="O22" s="35">
        <v>26.410942266077601</v>
      </c>
      <c r="P22" s="42">
        <f>IF(AND(O22&lt;0,O21&lt;0),"NA",IF(AND(O22&gt;0,O21&lt;0),"LP",IF(AND(O22&lt;0,O21&gt;0),"PL",((O22/O21-1)*100))))</f>
        <v>53.192607643156279</v>
      </c>
      <c r="Q22" s="34">
        <v>24.118857542931</v>
      </c>
      <c r="R22" s="37">
        <v>19.774540091458299</v>
      </c>
      <c r="S22" s="34" t="s">
        <v>656</v>
      </c>
      <c r="T22" s="39">
        <f>IF(O22&lt;0,"- ",IF(ISERROR(($E19-S22)/O22),"- ",(($E19-S22)/O22)))</f>
        <v>29.359043391493426</v>
      </c>
      <c r="U22" s="34">
        <v>5762.7037816297898</v>
      </c>
      <c r="V22" s="34">
        <v>0</v>
      </c>
      <c r="W22" s="34">
        <v>176343.86863839999</v>
      </c>
      <c r="X22" s="39">
        <f>IF(I22&lt;0,"- ",IF(ISERROR((U22+V22+W22)/I22),"- ",(U22+V22+W22)/I22))</f>
        <v>18.939585463903494</v>
      </c>
      <c r="Y22" s="39">
        <f>IF(ISERROR(W22/H22),"- ",(W22/H22))</f>
        <v>5.1223289084590586</v>
      </c>
      <c r="Z22" s="34">
        <v>133.56033639177301</v>
      </c>
      <c r="AA22" s="40">
        <f>IF(Z22&lt;0,"- ",IF(ISERROR(($E19/Z22)),"- ",(($E19/Z22))))</f>
        <v>5.8056158059194791</v>
      </c>
      <c r="AB22" s="34">
        <v>0</v>
      </c>
      <c r="AC22" s="41">
        <f>IF(ISERROR(AB22/$E19*100),"- ",(AB22/$E19*100))</f>
        <v>0</v>
      </c>
      <c r="AD22" s="42">
        <v>0</v>
      </c>
      <c r="AE22" s="34">
        <v>454.84619199999997</v>
      </c>
      <c r="AF22" s="43">
        <v>0.21053506651842699</v>
      </c>
      <c r="AG22" s="43">
        <v>0.59933707677281323</v>
      </c>
    </row>
    <row r="23" spans="1:33" s="45" customFormat="1" ht="10.5" x14ac:dyDescent="0.15">
      <c r="A23" s="120"/>
      <c r="B23" s="46"/>
      <c r="C23" s="47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57"/>
    </row>
    <row r="24" spans="1:33" s="45" customFormat="1" ht="10.5" hidden="1" x14ac:dyDescent="0.15">
      <c r="A24" s="119">
        <v>19</v>
      </c>
      <c r="B24" s="29">
        <v>25</v>
      </c>
      <c r="C24" s="30" t="e">
        <f>VLOOKUP($A24,'All cos summary'!$A$75:$B$92,2,FALSE)</f>
        <v>#N/A</v>
      </c>
      <c r="D24" s="63" t="e">
        <v>#N/A</v>
      </c>
      <c r="E24" s="64" t="e">
        <v>#N/A</v>
      </c>
      <c r="F24" s="65" t="e">
        <v>#N/A</v>
      </c>
      <c r="G24" s="33" t="s">
        <v>459</v>
      </c>
      <c r="H24" s="66" t="e">
        <v>#N/A</v>
      </c>
      <c r="I24" s="66" t="e">
        <v>#N/A</v>
      </c>
      <c r="J24" s="66" t="e">
        <v>#N/A</v>
      </c>
      <c r="K24" s="66" t="e">
        <v>#N/A</v>
      </c>
      <c r="L24" s="67" t="str">
        <f>IF(ISERROR(K24/$H24*100),"- ",(K24/$H24*100))</f>
        <v xml:space="preserve">- </v>
      </c>
      <c r="M24" s="67" t="str">
        <f>IF(ISERROR(I24/$H24*100),"- ",(I24/$H24*100))</f>
        <v xml:space="preserve">- </v>
      </c>
      <c r="N24" s="67" t="e">
        <v>#N/A</v>
      </c>
      <c r="O24" s="67" t="e">
        <v>#N/A</v>
      </c>
      <c r="P24" s="68" t="s">
        <v>50</v>
      </c>
      <c r="Q24" s="66" t="e">
        <v>#N/A</v>
      </c>
      <c r="R24" s="69" t="e">
        <v>#N/A</v>
      </c>
      <c r="S24" s="66" t="e">
        <v>#N/A</v>
      </c>
      <c r="T24" s="70" t="e">
        <f>IF(O24&lt;0,"- ",IF(ISERROR(($E24-S24)/O24),"- ",(($E24-S24)/O24)))</f>
        <v>#N/A</v>
      </c>
      <c r="U24" s="66" t="e">
        <v>#N/A</v>
      </c>
      <c r="V24" s="66" t="e">
        <v>#N/A</v>
      </c>
      <c r="W24" s="66" t="e">
        <v>#N/A</v>
      </c>
      <c r="X24" s="70" t="e">
        <f>IF(I24&lt;0,"- ",IF(ISERROR((U24+V24+W24)/I24),"- ",(U24+V24+W24)/I24))</f>
        <v>#N/A</v>
      </c>
      <c r="Y24" s="70" t="str">
        <f>IF(ISERROR(W24/H24),"- ",(W24/H24))</f>
        <v xml:space="preserve">- </v>
      </c>
      <c r="Z24" s="66" t="e">
        <v>#N/A</v>
      </c>
      <c r="AA24" s="71" t="e">
        <f>IF(Z24&lt;0,"- ",IF(ISERROR(($E24/Z24)),"- ",(($E24/Z24))))</f>
        <v>#N/A</v>
      </c>
      <c r="AB24" s="66" t="e">
        <v>#N/A</v>
      </c>
      <c r="AC24" s="72" t="str">
        <f>IF(ISERROR(AB24/$E24*100),"- ",(AB24/$E24*100))</f>
        <v xml:space="preserve">- </v>
      </c>
      <c r="AD24" s="73" t="e">
        <v>#N/A</v>
      </c>
      <c r="AE24" s="66" t="e">
        <v>#N/A</v>
      </c>
      <c r="AF24" s="74" t="e">
        <v>#N/A</v>
      </c>
      <c r="AG24" s="74" t="e">
        <v>#N/A</v>
      </c>
    </row>
    <row r="25" spans="1:33" s="45" customFormat="1" ht="10.5" hidden="1" x14ac:dyDescent="0.15">
      <c r="A25" s="120"/>
      <c r="B25" s="29">
        <v>26</v>
      </c>
      <c r="C25" s="47" t="e">
        <f>C24</f>
        <v>#N/A</v>
      </c>
      <c r="D25" s="47" t="e">
        <v>#N/A</v>
      </c>
      <c r="E25" s="48"/>
      <c r="F25" s="32"/>
      <c r="G25" s="33" t="s">
        <v>311</v>
      </c>
      <c r="H25" s="34" t="e">
        <v>#N/A</v>
      </c>
      <c r="I25" s="34" t="e">
        <v>#N/A</v>
      </c>
      <c r="J25" s="34" t="e">
        <v>#N/A</v>
      </c>
      <c r="K25" s="34" t="e">
        <v>#N/A</v>
      </c>
      <c r="L25" s="35" t="str">
        <f>IF(ISERROR(K25/$H25*100),"- ",(K25/$H25*100))</f>
        <v xml:space="preserve">- </v>
      </c>
      <c r="M25" s="35" t="str">
        <f>IF(ISERROR(I25/$H25*100),"- ",(I25/$H25*100))</f>
        <v xml:space="preserve">- </v>
      </c>
      <c r="N25" s="35" t="e">
        <v>#N/A</v>
      </c>
      <c r="O25" s="35" t="e">
        <v>#N/A</v>
      </c>
      <c r="P25" s="42" t="e">
        <f>IF(AND(O25&lt;0,O24&lt;0),"NA",IF(AND(O25&gt;0,O24&lt;0),"LP",IF(AND(O25&lt;0,O24&gt;0),"PL",((O25/O24-1)*100))))</f>
        <v>#N/A</v>
      </c>
      <c r="Q25" s="34" t="e">
        <v>#N/A</v>
      </c>
      <c r="R25" s="37" t="e">
        <v>#N/A</v>
      </c>
      <c r="S25" s="34" t="e">
        <v>#N/A</v>
      </c>
      <c r="T25" s="38" t="e">
        <f>IF(O25&lt;0,"- ",IF(ISERROR(($E24-S25)/O25),"- ",(($E24-S25)/O25)))</f>
        <v>#N/A</v>
      </c>
      <c r="U25" s="34" t="e">
        <v>#N/A</v>
      </c>
      <c r="V25" s="34" t="e">
        <v>#N/A</v>
      </c>
      <c r="W25" s="34" t="e">
        <v>#N/A</v>
      </c>
      <c r="X25" s="38" t="e">
        <f>IF(I25&lt;0,"- ",IF(ISERROR((U25+V25+W25)/I25),"- ",(U25+V25+W25)/I25))</f>
        <v>#N/A</v>
      </c>
      <c r="Y25" s="39" t="str">
        <f>IF(ISERROR(W25/H25),"- ",(W25/H25))</f>
        <v xml:space="preserve">- </v>
      </c>
      <c r="Z25" s="34" t="e">
        <v>#N/A</v>
      </c>
      <c r="AA25" s="40" t="e">
        <f>IF(Z25&lt;0,"- ",IF(ISERROR(($E24/Z25)),"- ",(($E24/Z25))))</f>
        <v>#N/A</v>
      </c>
      <c r="AB25" s="34" t="e">
        <v>#N/A</v>
      </c>
      <c r="AC25" s="41" t="str">
        <f>IF(ISERROR(AB25/$E24*100),"- ",(AB25/$E24*100))</f>
        <v xml:space="preserve">- </v>
      </c>
      <c r="AD25" s="42" t="e">
        <v>#N/A</v>
      </c>
      <c r="AE25" s="34" t="e">
        <v>#N/A</v>
      </c>
      <c r="AF25" s="43" t="e">
        <v>#N/A</v>
      </c>
      <c r="AG25" s="43" t="e">
        <v>#N/A</v>
      </c>
    </row>
    <row r="26" spans="1:33" s="45" customFormat="1" ht="10.5" hidden="1" x14ac:dyDescent="0.15">
      <c r="A26" s="120"/>
      <c r="B26" s="29">
        <v>27</v>
      </c>
      <c r="C26" s="47" t="e">
        <f>C25</f>
        <v>#N/A</v>
      </c>
      <c r="D26" s="49" t="e">
        <v>#N/A</v>
      </c>
      <c r="E26" s="50"/>
      <c r="F26" s="51"/>
      <c r="G26" s="33" t="s">
        <v>407</v>
      </c>
      <c r="H26" s="34" t="e">
        <v>#N/A</v>
      </c>
      <c r="I26" s="34" t="e">
        <v>#N/A</v>
      </c>
      <c r="J26" s="34" t="e">
        <v>#N/A</v>
      </c>
      <c r="K26" s="34" t="e">
        <v>#N/A</v>
      </c>
      <c r="L26" s="35" t="str">
        <f>IF(ISERROR(K26/$H26*100),"- ",(K26/$H26*100))</f>
        <v xml:space="preserve">- </v>
      </c>
      <c r="M26" s="35" t="str">
        <f>IF(ISERROR(I26/$H26*100),"- ",(I26/$H26*100))</f>
        <v xml:space="preserve">- </v>
      </c>
      <c r="N26" s="35" t="e">
        <v>#N/A</v>
      </c>
      <c r="O26" s="35" t="e">
        <v>#N/A</v>
      </c>
      <c r="P26" s="42" t="e">
        <f>IF(AND(O26&lt;0,O25&lt;0),"NA",IF(AND(O26&gt;0,O25&lt;0),"LP",IF(AND(O26&lt;0,O25&gt;0),"PL",((O26/O25-1)*100))))</f>
        <v>#N/A</v>
      </c>
      <c r="Q26" s="34" t="e">
        <v>#N/A</v>
      </c>
      <c r="R26" s="37" t="e">
        <v>#N/A</v>
      </c>
      <c r="S26" s="34" t="e">
        <v>#N/A</v>
      </c>
      <c r="T26" s="39" t="e">
        <f>IF(O26&lt;0,"- ",IF(ISERROR(($E24-S26)/O26),"- ",(($E24-S26)/O26)))</f>
        <v>#N/A</v>
      </c>
      <c r="U26" s="34" t="e">
        <v>#N/A</v>
      </c>
      <c r="V26" s="34" t="e">
        <v>#N/A</v>
      </c>
      <c r="W26" s="34" t="e">
        <v>#N/A</v>
      </c>
      <c r="X26" s="39" t="e">
        <f>IF(I26&lt;0,"- ",IF(ISERROR((U26+V26+W26)/I26),"- ",(U26+V26+W26)/I26))</f>
        <v>#N/A</v>
      </c>
      <c r="Y26" s="39" t="str">
        <f>IF(ISERROR(W26/H26),"- ",(W26/H26))</f>
        <v xml:space="preserve">- </v>
      </c>
      <c r="Z26" s="34" t="e">
        <v>#N/A</v>
      </c>
      <c r="AA26" s="40" t="e">
        <f>IF(Z26&lt;0,"- ",IF(ISERROR(($E24/Z26)),"- ",(($E24/Z26))))</f>
        <v>#N/A</v>
      </c>
      <c r="AB26" s="34" t="e">
        <v>#N/A</v>
      </c>
      <c r="AC26" s="41" t="str">
        <f>IF(ISERROR(AB26/$E24*100),"- ",(AB26/$E24*100))</f>
        <v xml:space="preserve">- </v>
      </c>
      <c r="AD26" s="42" t="e">
        <v>#N/A</v>
      </c>
      <c r="AE26" s="34" t="e">
        <v>#N/A</v>
      </c>
      <c r="AF26" s="43" t="e">
        <v>#N/A</v>
      </c>
      <c r="AG26" s="43" t="e">
        <v>#N/A</v>
      </c>
    </row>
    <row r="27" spans="1:33" s="45" customFormat="1" ht="10.5" hidden="1" x14ac:dyDescent="0.15">
      <c r="A27" s="120"/>
      <c r="B27" s="29">
        <v>28</v>
      </c>
      <c r="C27" s="47" t="e">
        <f>C26</f>
        <v>#N/A</v>
      </c>
      <c r="D27" s="47" t="e">
        <v>#N/A</v>
      </c>
      <c r="E27" s="50"/>
      <c r="F27" s="52"/>
      <c r="G27" s="33" t="s">
        <v>458</v>
      </c>
      <c r="H27" s="34" t="e">
        <v>#N/A</v>
      </c>
      <c r="I27" s="34" t="e">
        <v>#N/A</v>
      </c>
      <c r="J27" s="34" t="e">
        <v>#N/A</v>
      </c>
      <c r="K27" s="34" t="e">
        <v>#N/A</v>
      </c>
      <c r="L27" s="35" t="str">
        <f>IF(ISERROR(K27/$H27*100),"- ",(K27/$H27*100))</f>
        <v xml:space="preserve">- </v>
      </c>
      <c r="M27" s="35" t="str">
        <f>IF(ISERROR(I27/$H27*100),"- ",(I27/$H27*100))</f>
        <v xml:space="preserve">- </v>
      </c>
      <c r="N27" s="35" t="e">
        <v>#N/A</v>
      </c>
      <c r="O27" s="35" t="e">
        <v>#N/A</v>
      </c>
      <c r="P27" s="42" t="e">
        <f>IF(AND(O27&lt;0,O26&lt;0),"NA",IF(AND(O27&gt;0,O26&lt;0),"LP",IF(AND(O27&lt;0,O26&gt;0),"PL",((O27/O26-1)*100))))</f>
        <v>#N/A</v>
      </c>
      <c r="Q27" s="34" t="e">
        <v>#N/A</v>
      </c>
      <c r="R27" s="37" t="e">
        <v>#N/A</v>
      </c>
      <c r="S27" s="34" t="e">
        <v>#N/A</v>
      </c>
      <c r="T27" s="39" t="e">
        <f>IF(O27&lt;0,"- ",IF(ISERROR(($E24-S27)/O27),"- ",(($E24-S27)/O27)))</f>
        <v>#N/A</v>
      </c>
      <c r="U27" s="34" t="e">
        <v>#N/A</v>
      </c>
      <c r="V27" s="34" t="e">
        <v>#N/A</v>
      </c>
      <c r="W27" s="34" t="e">
        <v>#N/A</v>
      </c>
      <c r="X27" s="39" t="e">
        <f>IF(I27&lt;0,"- ",IF(ISERROR((U27+V27+W27)/I27),"- ",(U27+V27+W27)/I27))</f>
        <v>#N/A</v>
      </c>
      <c r="Y27" s="39" t="str">
        <f>IF(ISERROR(W27/H27),"- ",(W27/H27))</f>
        <v xml:space="preserve">- </v>
      </c>
      <c r="Z27" s="34" t="e">
        <v>#N/A</v>
      </c>
      <c r="AA27" s="40" t="e">
        <f>IF(Z27&lt;0,"- ",IF(ISERROR(($E24/Z27)),"- ",(($E24/Z27))))</f>
        <v>#N/A</v>
      </c>
      <c r="AB27" s="34" t="e">
        <v>#N/A</v>
      </c>
      <c r="AC27" s="41" t="str">
        <f>IF(ISERROR(AB27/$E24*100),"- ",(AB27/$E24*100))</f>
        <v xml:space="preserve">- </v>
      </c>
      <c r="AD27" s="42" t="e">
        <v>#N/A</v>
      </c>
      <c r="AE27" s="34" t="e">
        <v>#N/A</v>
      </c>
      <c r="AF27" s="43" t="e">
        <v>#N/A</v>
      </c>
      <c r="AG27" s="43" t="e">
        <v>#N/A</v>
      </c>
    </row>
    <row r="28" spans="1:33" s="45" customFormat="1" ht="10.5" hidden="1" x14ac:dyDescent="0.15">
      <c r="A28" s="120"/>
      <c r="B28" s="46"/>
      <c r="C28" s="47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57"/>
    </row>
    <row r="29" spans="1:33" s="45" customFormat="1" ht="10.5" x14ac:dyDescent="0.15">
      <c r="A29" s="120"/>
      <c r="B29" s="46"/>
      <c r="D29" s="84" t="s">
        <v>525</v>
      </c>
      <c r="E29" s="85"/>
      <c r="F29" s="86"/>
      <c r="G29" s="87"/>
      <c r="H29" s="88"/>
      <c r="I29" s="88"/>
      <c r="J29" s="88"/>
      <c r="K29" s="88"/>
      <c r="L29" s="88"/>
      <c r="M29" s="88"/>
      <c r="N29" s="89"/>
      <c r="O29" s="89"/>
      <c r="P29" s="90"/>
      <c r="Q29" s="89"/>
      <c r="R29" s="89"/>
      <c r="S29" s="75"/>
      <c r="T29" s="91"/>
      <c r="U29" s="91"/>
      <c r="V29" s="91"/>
      <c r="W29" s="91"/>
      <c r="X29" s="91"/>
      <c r="Y29" s="89"/>
      <c r="Z29" s="89"/>
      <c r="AA29" s="89"/>
      <c r="AB29" s="89"/>
      <c r="AC29" s="89"/>
      <c r="AD29" s="89"/>
      <c r="AE29" s="89"/>
      <c r="AF29" s="89"/>
      <c r="AG29" s="89"/>
    </row>
    <row r="30" spans="1:33" s="45" customFormat="1" ht="10.5" x14ac:dyDescent="0.15">
      <c r="A30" s="120"/>
      <c r="B30" s="46"/>
      <c r="D30" s="45" t="s">
        <v>36</v>
      </c>
      <c r="E30" s="92"/>
      <c r="F30" s="93"/>
      <c r="G30" s="94"/>
      <c r="H30" s="56"/>
      <c r="I30" s="56"/>
      <c r="J30" s="56"/>
      <c r="K30" s="56"/>
      <c r="L30" s="56"/>
      <c r="M30" s="56"/>
      <c r="N30" s="57"/>
      <c r="O30" s="57"/>
      <c r="P30" s="95"/>
      <c r="Q30" s="57"/>
      <c r="R30" s="57"/>
      <c r="S30" s="44"/>
      <c r="T30" s="61"/>
      <c r="U30" s="61"/>
      <c r="V30" s="61"/>
      <c r="W30" s="61"/>
      <c r="X30" s="61"/>
      <c r="Y30" s="57"/>
      <c r="Z30" s="57"/>
      <c r="AA30" s="57"/>
      <c r="AB30" s="57"/>
      <c r="AC30" s="57"/>
      <c r="AD30" s="57"/>
      <c r="AE30" s="57"/>
      <c r="AF30" s="57"/>
      <c r="AG30" s="57"/>
    </row>
    <row r="31" spans="1:33" s="97" customFormat="1" x14ac:dyDescent="0.2">
      <c r="A31" s="296"/>
      <c r="B31" s="96"/>
      <c r="E31" s="98"/>
      <c r="F31" s="99"/>
      <c r="G31" s="100"/>
      <c r="H31" s="101"/>
      <c r="I31" s="101"/>
      <c r="J31" s="101"/>
      <c r="K31" s="101"/>
      <c r="L31" s="101"/>
      <c r="M31" s="101"/>
      <c r="N31" s="102"/>
      <c r="O31" s="102"/>
      <c r="P31" s="103"/>
      <c r="Q31" s="102"/>
      <c r="R31" s="102"/>
      <c r="S31" s="104"/>
      <c r="T31" s="105"/>
      <c r="U31" s="105"/>
      <c r="V31" s="105"/>
      <c r="W31" s="105"/>
      <c r="X31" s="105"/>
      <c r="Y31" s="102"/>
      <c r="Z31" s="102"/>
      <c r="AA31" s="102"/>
      <c r="AB31" s="102"/>
      <c r="AC31" s="102"/>
      <c r="AD31" s="102"/>
      <c r="AE31" s="102"/>
      <c r="AF31" s="102"/>
      <c r="AG31" s="102"/>
    </row>
    <row r="32" spans="1:33" s="97" customFormat="1" x14ac:dyDescent="0.2">
      <c r="A32" s="296"/>
      <c r="B32" s="96"/>
      <c r="E32" s="98"/>
      <c r="F32" s="99"/>
      <c r="G32" s="100"/>
      <c r="H32" s="101"/>
      <c r="I32" s="101"/>
      <c r="J32" s="101"/>
      <c r="K32" s="101"/>
      <c r="L32" s="101"/>
      <c r="M32" s="101"/>
      <c r="N32" s="102"/>
      <c r="O32" s="102"/>
      <c r="P32" s="103"/>
      <c r="Q32" s="102"/>
      <c r="R32" s="102"/>
      <c r="S32" s="104"/>
      <c r="T32" s="105"/>
      <c r="U32" s="105"/>
      <c r="V32" s="105"/>
      <c r="W32" s="105"/>
      <c r="X32" s="105"/>
      <c r="Y32" s="102"/>
      <c r="Z32" s="102"/>
      <c r="AA32" s="102"/>
      <c r="AB32" s="102"/>
      <c r="AC32" s="102"/>
      <c r="AD32" s="102"/>
      <c r="AE32" s="102"/>
      <c r="AF32" s="102"/>
      <c r="AG32" s="102"/>
    </row>
    <row r="33" spans="1:33" s="97" customFormat="1" x14ac:dyDescent="0.2">
      <c r="A33" s="296"/>
      <c r="B33" s="96"/>
      <c r="E33" s="98"/>
      <c r="F33" s="99"/>
      <c r="G33" s="100"/>
      <c r="H33" s="101"/>
      <c r="I33" s="101"/>
      <c r="J33" s="101"/>
      <c r="K33" s="101"/>
      <c r="L33" s="101"/>
      <c r="M33" s="101"/>
      <c r="N33" s="102"/>
      <c r="O33" s="102"/>
      <c r="P33" s="103"/>
      <c r="Q33" s="102"/>
      <c r="R33" s="102"/>
      <c r="S33" s="104"/>
      <c r="T33" s="105"/>
      <c r="U33" s="105"/>
      <c r="V33" s="105"/>
      <c r="W33" s="105"/>
      <c r="X33" s="105"/>
      <c r="Y33" s="102"/>
      <c r="Z33" s="102"/>
      <c r="AA33" s="102"/>
      <c r="AB33" s="102"/>
      <c r="AC33" s="102"/>
      <c r="AD33" s="102"/>
      <c r="AE33" s="102"/>
      <c r="AF33" s="102"/>
      <c r="AG33" s="102"/>
    </row>
  </sheetData>
  <mergeCells count="12">
    <mergeCell ref="AE7:AG7"/>
    <mergeCell ref="H4:J4"/>
    <mergeCell ref="K4:N4"/>
    <mergeCell ref="P4:T4"/>
    <mergeCell ref="H5:J5"/>
    <mergeCell ref="K5:N5"/>
    <mergeCell ref="P5:T5"/>
    <mergeCell ref="P6:T6"/>
    <mergeCell ref="H7:P7"/>
    <mergeCell ref="Q7:R7"/>
    <mergeCell ref="S7:AA7"/>
    <mergeCell ref="AB7:AD7"/>
  </mergeCells>
  <conditionalFormatting sqref="G9:G12">
    <cfRule type="cellIs" dxfId="145" priority="20" stopIfTrue="1" operator="equal">
      <formula>#DIV/0!</formula>
    </cfRule>
  </conditionalFormatting>
  <conditionalFormatting sqref="G19:G22">
    <cfRule type="cellIs" dxfId="144" priority="19" stopIfTrue="1" operator="equal">
      <formula>#DIV/0!</formula>
    </cfRule>
  </conditionalFormatting>
  <conditionalFormatting sqref="G24:G27">
    <cfRule type="cellIs" dxfId="143" priority="3" stopIfTrue="1" operator="equal">
      <formula>#DIV/0!</formula>
    </cfRule>
  </conditionalFormatting>
  <conditionalFormatting sqref="G14:G17">
    <cfRule type="cellIs" dxfId="0" priority="1" stopIfTrue="1" operator="equal">
      <formula>#DIV/0!</formula>
    </cfRule>
  </conditionalFormatting>
  <pageMargins left="0.25" right="0.25" top="0.25" bottom="0.25" header="0" footer="0"/>
  <pageSetup paperSize="9" fitToHeight="0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8868-7366-4C9C-8FAD-8F54B8E65986}">
  <sheetPr codeName="Sheet26">
    <pageSetUpPr fitToPage="1"/>
  </sheetPr>
  <dimension ref="A1:BR39"/>
  <sheetViews>
    <sheetView showGridLines="0" view="pageBreakPreview" zoomScale="115" zoomScaleNormal="100" zoomScaleSheetLayoutView="115" workbookViewId="0">
      <pane xSplit="3" ySplit="3" topLeftCell="D4" activePane="bottomRight" state="frozen"/>
      <selection sqref="A1:IV65536"/>
      <selection pane="topRight" sqref="A1:IV65536"/>
      <selection pane="bottomLeft" sqref="A1:IV65536"/>
      <selection pane="bottomRight" activeCell="A4" sqref="A1:IV4"/>
    </sheetView>
  </sheetViews>
  <sheetFormatPr defaultRowHeight="10.5" x14ac:dyDescent="0.15"/>
  <cols>
    <col min="1" max="1" width="3" style="141" hidden="1" customWidth="1"/>
    <col min="2" max="2" width="15.5703125" style="142" hidden="1" customWidth="1"/>
    <col min="3" max="3" width="15.42578125" style="143" customWidth="1"/>
    <col min="4" max="6" width="6.140625" style="144" bestFit="1" customWidth="1"/>
    <col min="7" max="7" width="7.5703125" style="143" customWidth="1"/>
    <col min="8" max="8" width="8.42578125" style="144" customWidth="1"/>
    <col min="9" max="9" width="8.140625" style="144" hidden="1" customWidth="1"/>
    <col min="10" max="10" width="7" style="144" bestFit="1" customWidth="1"/>
    <col min="11" max="11" width="11.5703125" style="144" hidden="1" customWidth="1"/>
    <col min="12" max="14" width="5.5703125" style="144" customWidth="1"/>
    <col min="15" max="15" width="6.140625" style="144" hidden="1" customWidth="1"/>
    <col min="16" max="17" width="6.140625" style="144" customWidth="1"/>
    <col min="18" max="18" width="5.5703125" style="145" customWidth="1"/>
    <col min="19" max="19" width="10.85546875" style="144" hidden="1" customWidth="1"/>
    <col min="20" max="22" width="6.140625" style="144" bestFit="1" customWidth="1"/>
    <col min="23" max="23" width="7.85546875" style="144" hidden="1" customWidth="1"/>
    <col min="24" max="24" width="5.85546875" style="144" customWidth="1"/>
    <col min="25" max="25" width="5.85546875" style="144" bestFit="1" customWidth="1"/>
    <col min="26" max="26" width="5.42578125" style="144" customWidth="1"/>
    <col min="27" max="27" width="8.140625" style="144" hidden="1" customWidth="1"/>
    <col min="28" max="28" width="6.7109375" style="144" bestFit="1" customWidth="1"/>
    <col min="29" max="30" width="6.140625" style="144" customWidth="1"/>
    <col min="31" max="31" width="12" style="145" hidden="1" customWidth="1"/>
    <col min="32" max="34" width="5.42578125" style="145" customWidth="1"/>
    <col min="35" max="35" width="6.5703125" style="144" hidden="1" customWidth="1"/>
    <col min="36" max="36" width="6.85546875" style="144" customWidth="1"/>
    <col min="37" max="37" width="6.140625" style="144" customWidth="1"/>
    <col min="38" max="38" width="7.140625" style="144" bestFit="1" customWidth="1"/>
    <col min="39" max="39" width="5.28515625" style="144" hidden="1" customWidth="1"/>
    <col min="40" max="41" width="5.5703125" style="144" customWidth="1"/>
    <col min="42" max="42" width="8.42578125" style="144" bestFit="1" customWidth="1"/>
    <col min="43" max="43" width="5.85546875" style="144" hidden="1" customWidth="1"/>
    <col min="44" max="45" width="5.85546875" style="144" bestFit="1" customWidth="1"/>
    <col min="46" max="46" width="7.7109375" style="144" bestFit="1" customWidth="1"/>
    <col min="47" max="47" width="7.140625" style="144" hidden="1" customWidth="1"/>
    <col min="48" max="48" width="5" style="144" hidden="1" customWidth="1"/>
    <col min="49" max="51" width="6.140625" style="141" hidden="1" customWidth="1"/>
    <col min="52" max="53" width="6.140625" style="146" hidden="1" customWidth="1"/>
    <col min="54" max="54" width="8" style="141" hidden="1" customWidth="1"/>
    <col min="55" max="59" width="4.85546875" style="141" hidden="1" customWidth="1"/>
    <col min="60" max="60" width="8" style="141" customWidth="1"/>
    <col min="61" max="61" width="9.140625" style="141" customWidth="1"/>
    <col min="62" max="64" width="4.85546875" style="141" customWidth="1"/>
    <col min="65" max="65" width="9.140625" style="141" customWidth="1"/>
    <col min="66" max="66" width="8.42578125" style="141" customWidth="1"/>
    <col min="67" max="67" width="9" style="141" customWidth="1"/>
    <col min="68" max="68" width="9.85546875" style="141" customWidth="1"/>
    <col min="69" max="69" width="4.5703125" style="141" customWidth="1"/>
    <col min="70" max="70" width="5.42578125" style="141" customWidth="1"/>
    <col min="71" max="16384" width="9.140625" style="141"/>
  </cols>
  <sheetData>
    <row r="1" spans="1:64" s="134" customFormat="1" hidden="1" x14ac:dyDescent="0.15">
      <c r="A1" s="133"/>
      <c r="C1" s="135"/>
      <c r="D1" s="136">
        <v>5</v>
      </c>
      <c r="E1" s="136">
        <v>5</v>
      </c>
      <c r="F1" s="136">
        <v>5</v>
      </c>
      <c r="G1" s="135"/>
      <c r="H1" s="136">
        <v>4</v>
      </c>
      <c r="I1" s="136">
        <v>4</v>
      </c>
      <c r="J1" s="137">
        <v>25</v>
      </c>
      <c r="K1" s="137">
        <v>21</v>
      </c>
      <c r="L1" s="137">
        <v>26</v>
      </c>
      <c r="M1" s="137">
        <v>27</v>
      </c>
      <c r="N1" s="137">
        <v>28</v>
      </c>
      <c r="O1" s="137">
        <f>K1</f>
        <v>21</v>
      </c>
      <c r="P1" s="137">
        <f>L1</f>
        <v>26</v>
      </c>
      <c r="Q1" s="137">
        <f>M1</f>
        <v>27</v>
      </c>
      <c r="R1" s="137">
        <f>N1</f>
        <v>28</v>
      </c>
      <c r="S1" s="137">
        <f>$K$1</f>
        <v>21</v>
      </c>
      <c r="T1" s="137">
        <f>$L$1</f>
        <v>26</v>
      </c>
      <c r="U1" s="137">
        <f>$M$1</f>
        <v>27</v>
      </c>
      <c r="V1" s="137">
        <f>$N$1</f>
        <v>28</v>
      </c>
      <c r="W1" s="137">
        <f>S1</f>
        <v>21</v>
      </c>
      <c r="X1" s="137">
        <f>$L$1</f>
        <v>26</v>
      </c>
      <c r="Y1" s="137">
        <f>$M$1</f>
        <v>27</v>
      </c>
      <c r="Z1" s="137">
        <f>$N$1</f>
        <v>28</v>
      </c>
      <c r="AA1" s="137">
        <f>$K$1</f>
        <v>21</v>
      </c>
      <c r="AB1" s="137">
        <f>$L$1</f>
        <v>26</v>
      </c>
      <c r="AC1" s="137">
        <f>$M$1</f>
        <v>27</v>
      </c>
      <c r="AD1" s="137">
        <f>$N$1</f>
        <v>28</v>
      </c>
      <c r="AE1" s="137">
        <f>$K$1</f>
        <v>21</v>
      </c>
      <c r="AF1" s="137">
        <f>$L$1</f>
        <v>26</v>
      </c>
      <c r="AG1" s="137">
        <f>$M$1</f>
        <v>27</v>
      </c>
      <c r="AH1" s="137">
        <f>$N$1</f>
        <v>28</v>
      </c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6">
        <v>13</v>
      </c>
      <c r="AV1" s="136"/>
      <c r="AW1" s="138"/>
      <c r="AX1" s="138"/>
      <c r="AY1" s="138"/>
      <c r="AZ1" s="138"/>
      <c r="BA1" s="139">
        <v>22</v>
      </c>
      <c r="BC1" s="138">
        <v>18</v>
      </c>
      <c r="BD1" s="138">
        <v>19</v>
      </c>
      <c r="BE1" s="138">
        <v>20</v>
      </c>
      <c r="BF1" s="133">
        <v>21</v>
      </c>
      <c r="BG1" s="140">
        <v>22</v>
      </c>
    </row>
    <row r="2" spans="1:64" hidden="1" x14ac:dyDescent="0.15"/>
    <row r="3" spans="1:64" ht="12.75" hidden="1" x14ac:dyDescent="0.2">
      <c r="J3" s="512"/>
      <c r="K3" s="512"/>
      <c r="L3" s="512"/>
      <c r="T3" s="9"/>
      <c r="U3" s="9"/>
      <c r="V3" s="9"/>
      <c r="W3" s="9"/>
      <c r="AB3" s="501"/>
      <c r="AC3" s="501"/>
      <c r="AD3" s="501"/>
      <c r="AE3" s="501"/>
      <c r="AF3" s="501"/>
    </row>
    <row r="4" spans="1:64" hidden="1" x14ac:dyDescent="0.15">
      <c r="A4" s="147"/>
      <c r="B4" s="148"/>
      <c r="C4" s="149"/>
      <c r="D4" s="86"/>
      <c r="E4" s="86"/>
      <c r="F4" s="86"/>
      <c r="G4" s="150"/>
      <c r="H4" s="86"/>
      <c r="I4" s="151"/>
      <c r="J4" s="152"/>
      <c r="K4" s="152"/>
      <c r="L4" s="152"/>
      <c r="M4" s="152"/>
      <c r="N4" s="152"/>
      <c r="O4" s="152"/>
      <c r="P4" s="152"/>
      <c r="Q4" s="152"/>
      <c r="R4" s="153"/>
      <c r="S4" s="152"/>
      <c r="T4" s="152"/>
      <c r="U4" s="152"/>
      <c r="V4" s="152"/>
      <c r="W4" s="152"/>
      <c r="X4" s="152"/>
      <c r="Y4" s="152"/>
      <c r="Z4" s="152"/>
      <c r="AA4" s="154"/>
      <c r="AB4" s="154"/>
      <c r="AC4" s="154"/>
      <c r="AD4" s="154"/>
      <c r="AE4" s="155"/>
      <c r="AF4" s="155"/>
      <c r="AG4" s="155"/>
      <c r="AH4" s="155"/>
      <c r="AI4" s="152"/>
      <c r="AJ4" s="152"/>
      <c r="AK4" s="152"/>
      <c r="AL4" s="152"/>
      <c r="AM4" s="156"/>
      <c r="AN4" s="156"/>
      <c r="AO4" s="156"/>
      <c r="AP4" s="156"/>
      <c r="AQ4" s="152"/>
      <c r="AR4" s="152"/>
      <c r="AS4" s="152"/>
      <c r="AT4" s="152"/>
      <c r="AU4" s="157"/>
      <c r="AV4" s="157"/>
    </row>
    <row r="5" spans="1:64" x14ac:dyDescent="0.15">
      <c r="A5" s="147"/>
      <c r="B5" s="148"/>
      <c r="C5" s="149"/>
      <c r="D5" s="86"/>
      <c r="E5" s="86"/>
      <c r="F5" s="86"/>
      <c r="G5" s="150"/>
      <c r="H5" s="86"/>
      <c r="I5" s="151"/>
      <c r="J5" s="152"/>
      <c r="K5" s="152"/>
      <c r="L5" s="152"/>
      <c r="M5" s="152"/>
      <c r="N5" s="152"/>
      <c r="O5" s="152"/>
      <c r="P5" s="152"/>
      <c r="Q5" s="152"/>
      <c r="R5" s="153"/>
      <c r="S5" s="152"/>
      <c r="T5" s="152"/>
      <c r="U5" s="152"/>
      <c r="V5" s="152"/>
      <c r="W5" s="152"/>
      <c r="X5" s="152"/>
      <c r="Y5" s="152"/>
      <c r="Z5" s="152"/>
      <c r="AA5" s="154"/>
      <c r="AB5" s="154"/>
      <c r="AC5" s="154"/>
      <c r="AD5" s="154"/>
      <c r="AE5" s="155"/>
      <c r="AF5" s="155"/>
      <c r="AG5" s="155"/>
      <c r="AH5" s="155"/>
      <c r="AI5" s="152"/>
      <c r="AJ5" s="152"/>
      <c r="AK5" s="152"/>
      <c r="AL5" s="152"/>
      <c r="AM5" s="156"/>
      <c r="AN5" s="156"/>
      <c r="AO5" s="156"/>
      <c r="AP5" s="156"/>
      <c r="AQ5" s="152"/>
      <c r="AR5" s="152"/>
      <c r="AS5" s="152"/>
      <c r="AT5" s="152"/>
      <c r="AU5" s="157"/>
      <c r="AV5" s="157"/>
    </row>
    <row r="6" spans="1:64" ht="25.5" x14ac:dyDescent="0.35">
      <c r="B6" s="158"/>
      <c r="C6" s="523" t="s">
        <v>370</v>
      </c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159"/>
      <c r="AA6" s="160"/>
      <c r="AB6" s="160"/>
      <c r="AC6" s="160"/>
      <c r="AD6" s="160"/>
      <c r="AE6" s="161"/>
      <c r="AF6" s="161"/>
      <c r="AG6" s="161"/>
      <c r="AH6" s="161"/>
      <c r="AI6" s="159"/>
      <c r="AJ6" s="159"/>
      <c r="AK6" s="159"/>
      <c r="AL6" s="159"/>
      <c r="AM6" s="159"/>
      <c r="AN6" s="159"/>
      <c r="AO6" s="159"/>
      <c r="AP6" s="159"/>
      <c r="AQ6" s="162"/>
      <c r="AR6" s="159"/>
      <c r="AS6" s="159"/>
      <c r="AT6" s="163"/>
      <c r="AU6" s="163"/>
      <c r="AV6" s="163"/>
    </row>
    <row r="7" spans="1:64" s="134" customFormat="1" ht="31.5" x14ac:dyDescent="0.15">
      <c r="B7" s="164"/>
      <c r="C7" s="165"/>
      <c r="D7" s="166" t="s">
        <v>93</v>
      </c>
      <c r="E7" s="167" t="s">
        <v>94</v>
      </c>
      <c r="F7" s="166" t="s">
        <v>95</v>
      </c>
      <c r="G7" s="168" t="s">
        <v>163</v>
      </c>
      <c r="H7" s="166" t="s">
        <v>96</v>
      </c>
      <c r="I7" s="166" t="s">
        <v>96</v>
      </c>
      <c r="J7" s="169" t="s">
        <v>97</v>
      </c>
      <c r="K7" s="170" t="s">
        <v>98</v>
      </c>
      <c r="L7" s="524" t="s">
        <v>138</v>
      </c>
      <c r="M7" s="525"/>
      <c r="N7" s="526"/>
      <c r="O7" s="524" t="s">
        <v>99</v>
      </c>
      <c r="P7" s="525"/>
      <c r="Q7" s="525"/>
      <c r="R7" s="526"/>
      <c r="S7" s="170" t="s">
        <v>100</v>
      </c>
      <c r="T7" s="524" t="s">
        <v>287</v>
      </c>
      <c r="U7" s="525"/>
      <c r="V7" s="526"/>
      <c r="W7" s="170" t="s">
        <v>101</v>
      </c>
      <c r="X7" s="524" t="s">
        <v>101</v>
      </c>
      <c r="Y7" s="525"/>
      <c r="Z7" s="526"/>
      <c r="AA7" s="170" t="s">
        <v>102</v>
      </c>
      <c r="AB7" s="524" t="s">
        <v>102</v>
      </c>
      <c r="AC7" s="525"/>
      <c r="AD7" s="526"/>
      <c r="AE7" s="171" t="s">
        <v>103</v>
      </c>
      <c r="AF7" s="527" t="s">
        <v>103</v>
      </c>
      <c r="AG7" s="527"/>
      <c r="AH7" s="528"/>
      <c r="AI7" s="170" t="s">
        <v>104</v>
      </c>
      <c r="AJ7" s="524" t="s">
        <v>104</v>
      </c>
      <c r="AK7" s="525"/>
      <c r="AL7" s="526"/>
      <c r="AM7" s="524" t="s">
        <v>105</v>
      </c>
      <c r="AN7" s="525"/>
      <c r="AO7" s="525"/>
      <c r="AP7" s="526"/>
      <c r="AQ7" s="172" t="s">
        <v>106</v>
      </c>
      <c r="AR7" s="511" t="s">
        <v>250</v>
      </c>
      <c r="AS7" s="532"/>
      <c r="AT7" s="533"/>
      <c r="AU7" s="504" t="s">
        <v>107</v>
      </c>
      <c r="AV7" s="505"/>
      <c r="BJ7" s="506" t="s">
        <v>244</v>
      </c>
      <c r="BK7" s="506"/>
      <c r="BL7" s="506"/>
    </row>
    <row r="8" spans="1:64" x14ac:dyDescent="0.15">
      <c r="A8" s="146"/>
      <c r="B8" s="173" t="s">
        <v>108</v>
      </c>
      <c r="C8" s="174" t="s">
        <v>109</v>
      </c>
      <c r="D8" s="175" t="s">
        <v>136</v>
      </c>
      <c r="E8" s="175" t="s">
        <v>136</v>
      </c>
      <c r="F8" s="175" t="s">
        <v>110</v>
      </c>
      <c r="G8" s="176"/>
      <c r="H8" s="175" t="s">
        <v>137</v>
      </c>
      <c r="I8" s="175" t="s">
        <v>111</v>
      </c>
      <c r="J8" s="177" t="s">
        <v>459</v>
      </c>
      <c r="K8" s="177" t="e">
        <f>#REF!</f>
        <v>#REF!</v>
      </c>
      <c r="L8" s="177" t="s">
        <v>518</v>
      </c>
      <c r="M8" s="177" t="s">
        <v>311</v>
      </c>
      <c r="N8" s="177" t="s">
        <v>407</v>
      </c>
      <c r="O8" s="177" t="e">
        <f>#REF!</f>
        <v>#REF!</v>
      </c>
      <c r="P8" s="177" t="str">
        <f>L8</f>
        <v>FY25A</v>
      </c>
      <c r="Q8" s="177" t="str">
        <f>M8</f>
        <v>FY26E</v>
      </c>
      <c r="R8" s="177" t="str">
        <f>N8</f>
        <v>FY27E</v>
      </c>
      <c r="S8" s="177" t="e">
        <f>#REF!</f>
        <v>#REF!</v>
      </c>
      <c r="T8" s="177" t="str">
        <f>P8</f>
        <v>FY25A</v>
      </c>
      <c r="U8" s="177" t="str">
        <f>Q8</f>
        <v>FY26E</v>
      </c>
      <c r="V8" s="177" t="str">
        <f>R8</f>
        <v>FY27E</v>
      </c>
      <c r="W8" s="177" t="e">
        <f>#REF!</f>
        <v>#REF!</v>
      </c>
      <c r="X8" s="177" t="str">
        <f>T8</f>
        <v>FY25A</v>
      </c>
      <c r="Y8" s="177" t="str">
        <f>U8</f>
        <v>FY26E</v>
      </c>
      <c r="Z8" s="177" t="str">
        <f>V8</f>
        <v>FY27E</v>
      </c>
      <c r="AA8" s="177" t="e">
        <f>#REF!</f>
        <v>#REF!</v>
      </c>
      <c r="AB8" s="177" t="str">
        <f>X8</f>
        <v>FY25A</v>
      </c>
      <c r="AC8" s="177" t="str">
        <f>Y8</f>
        <v>FY26E</v>
      </c>
      <c r="AD8" s="177" t="str">
        <f>Z8</f>
        <v>FY27E</v>
      </c>
      <c r="AE8" s="177" t="e">
        <f>#REF!</f>
        <v>#REF!</v>
      </c>
      <c r="AF8" s="177" t="str">
        <f>AB8</f>
        <v>FY25A</v>
      </c>
      <c r="AG8" s="177" t="str">
        <f>AC8</f>
        <v>FY26E</v>
      </c>
      <c r="AH8" s="177" t="str">
        <f>AD8</f>
        <v>FY27E</v>
      </c>
      <c r="AI8" s="177" t="e">
        <f>#REF!</f>
        <v>#REF!</v>
      </c>
      <c r="AJ8" s="177" t="str">
        <f>AF8</f>
        <v>FY25A</v>
      </c>
      <c r="AK8" s="177" t="str">
        <f>AG8</f>
        <v>FY26E</v>
      </c>
      <c r="AL8" s="177" t="str">
        <f>AH8</f>
        <v>FY27E</v>
      </c>
      <c r="AM8" s="177" t="e">
        <f>#REF!</f>
        <v>#REF!</v>
      </c>
      <c r="AN8" s="177" t="str">
        <f>AJ8</f>
        <v>FY25A</v>
      </c>
      <c r="AO8" s="177" t="str">
        <f>AK8</f>
        <v>FY26E</v>
      </c>
      <c r="AP8" s="177" t="str">
        <f>AL8</f>
        <v>FY27E</v>
      </c>
      <c r="AQ8" s="177" t="e">
        <f>#REF!</f>
        <v>#REF!</v>
      </c>
      <c r="AR8" s="177" t="str">
        <f>AN8</f>
        <v>FY25A</v>
      </c>
      <c r="AS8" s="177" t="str">
        <f>AO8</f>
        <v>FY26E</v>
      </c>
      <c r="AT8" s="177" t="str">
        <f>AP8</f>
        <v>FY27E</v>
      </c>
      <c r="AU8" s="178" t="s">
        <v>112</v>
      </c>
      <c r="AV8" s="179" t="s">
        <v>113</v>
      </c>
      <c r="AW8" s="506"/>
      <c r="AX8" s="506"/>
      <c r="AY8" s="506"/>
    </row>
    <row r="9" spans="1:64" s="30" customFormat="1" x14ac:dyDescent="0.15">
      <c r="B9" s="180" t="s">
        <v>114</v>
      </c>
      <c r="C9" s="181" t="s">
        <v>238</v>
      </c>
      <c r="D9" s="182"/>
      <c r="E9" s="182"/>
      <c r="F9" s="182"/>
      <c r="G9" s="183"/>
      <c r="H9" s="182"/>
      <c r="I9" s="182"/>
      <c r="J9" s="184"/>
      <c r="K9" s="184"/>
      <c r="L9" s="184"/>
      <c r="M9" s="184"/>
      <c r="N9" s="184"/>
      <c r="O9" s="184"/>
      <c r="P9" s="184"/>
      <c r="Q9" s="184"/>
      <c r="R9" s="185"/>
      <c r="S9" s="184"/>
      <c r="T9" s="184"/>
      <c r="U9" s="184"/>
      <c r="V9" s="184"/>
      <c r="W9" s="184"/>
      <c r="X9" s="184"/>
      <c r="Y9" s="184"/>
      <c r="Z9" s="184"/>
      <c r="AA9" s="186"/>
      <c r="AB9" s="186"/>
      <c r="AC9" s="186"/>
      <c r="AD9" s="186"/>
      <c r="AE9" s="187"/>
      <c r="AF9" s="187"/>
      <c r="AG9" s="187"/>
      <c r="AH9" s="187"/>
      <c r="AI9" s="184"/>
      <c r="AJ9" s="184"/>
      <c r="AK9" s="184"/>
      <c r="AL9" s="184"/>
      <c r="AM9" s="184"/>
      <c r="AN9" s="184"/>
      <c r="AO9" s="184"/>
      <c r="AP9" s="184"/>
      <c r="AQ9" s="182"/>
      <c r="AR9" s="182"/>
      <c r="AS9" s="182"/>
      <c r="AT9" s="182"/>
      <c r="AU9" s="188"/>
      <c r="AV9" s="188"/>
      <c r="BJ9" s="189" t="s">
        <v>246</v>
      </c>
      <c r="BK9" s="189" t="s">
        <v>247</v>
      </c>
      <c r="BL9" s="189" t="s">
        <v>286</v>
      </c>
    </row>
    <row r="10" spans="1:64" x14ac:dyDescent="0.15">
      <c r="B10" s="190" t="s">
        <v>280</v>
      </c>
      <c r="C10" s="191" t="s">
        <v>281</v>
      </c>
      <c r="D10" s="192">
        <v>734.85</v>
      </c>
      <c r="E10" s="192">
        <v>1040</v>
      </c>
      <c r="F10" s="192">
        <f t="shared" ref="F10:F16" si="0">IFERROR((E10/D10-1)*100,"-")</f>
        <v>41.525481390760021</v>
      </c>
      <c r="G10" s="193" t="s">
        <v>1116</v>
      </c>
      <c r="H10" s="194">
        <v>49889.170402832075</v>
      </c>
      <c r="I10" s="195">
        <v>4647924.5605798503</v>
      </c>
      <c r="J10" s="196">
        <v>53437.32</v>
      </c>
      <c r="K10" s="196" t="s">
        <v>50</v>
      </c>
      <c r="L10" s="400">
        <v>68.243278976466158</v>
      </c>
      <c r="M10" s="433">
        <v>68.882970263358771</v>
      </c>
      <c r="N10" s="434">
        <v>74.927255176823479</v>
      </c>
      <c r="O10" s="433" t="e">
        <v>#N/A</v>
      </c>
      <c r="P10" s="433">
        <v>258.93842548647666</v>
      </c>
      <c r="Q10" s="433">
        <v>316.80012050769801</v>
      </c>
      <c r="R10" s="433">
        <v>379.73901485622969</v>
      </c>
      <c r="S10" s="197" t="s">
        <v>50</v>
      </c>
      <c r="T10" s="197">
        <v>1228.2624505928854</v>
      </c>
      <c r="U10" s="198">
        <v>1354.443204922871</v>
      </c>
      <c r="V10" s="198">
        <v>1494.3651404333064</v>
      </c>
      <c r="W10" s="200" t="s">
        <v>50</v>
      </c>
      <c r="X10" s="200">
        <v>45.91879318785292</v>
      </c>
      <c r="Y10" s="201">
        <v>29.635396388216023</v>
      </c>
      <c r="Z10" s="201">
        <v>23.928559497232531</v>
      </c>
      <c r="AA10" s="202" t="e">
        <v>#N/A</v>
      </c>
      <c r="AB10" s="202" t="s">
        <v>50</v>
      </c>
      <c r="AC10" s="202" t="s">
        <v>50</v>
      </c>
      <c r="AD10" s="203" t="s">
        <v>50</v>
      </c>
      <c r="AE10" s="204" t="s">
        <v>50</v>
      </c>
      <c r="AF10" s="204">
        <v>0.81649316186976928</v>
      </c>
      <c r="AG10" s="205">
        <v>1.4858712167428163</v>
      </c>
      <c r="AH10" s="205">
        <v>1.4997993117149628</v>
      </c>
      <c r="AI10" s="206" t="s">
        <v>50</v>
      </c>
      <c r="AJ10" s="200">
        <f t="shared" ref="AJ10:AL16" si="1">IFERROR($D10/L10,"-")</f>
        <v>10.768093371559925</v>
      </c>
      <c r="AK10" s="200">
        <f t="shared" si="1"/>
        <v>10.668093974322883</v>
      </c>
      <c r="AL10" s="201">
        <f t="shared" si="1"/>
        <v>9.8075126102751469</v>
      </c>
      <c r="AM10" s="206" t="s">
        <v>50</v>
      </c>
      <c r="AN10" s="200">
        <f t="shared" ref="AN10:AP16" si="2">IFERROR($D10/P10,"-")</f>
        <v>2.8379333759344973</v>
      </c>
      <c r="AO10" s="200">
        <f t="shared" si="2"/>
        <v>2.3196013903730308</v>
      </c>
      <c r="AP10" s="201">
        <f t="shared" si="2"/>
        <v>1.9351448527832107</v>
      </c>
      <c r="AQ10" s="207" t="s">
        <v>50</v>
      </c>
      <c r="AR10" s="208">
        <f t="shared" ref="AR10:AT16" si="3">IFERROR($D10/T10,"-")</f>
        <v>0.59828418563580288</v>
      </c>
      <c r="AS10" s="208">
        <f t="shared" si="3"/>
        <v>0.54254766632451468</v>
      </c>
      <c r="AT10" s="208">
        <f t="shared" si="3"/>
        <v>0.49174728459399342</v>
      </c>
      <c r="AU10" s="197"/>
      <c r="AV10" s="198">
        <v>100</v>
      </c>
      <c r="AW10" s="209"/>
      <c r="AX10" s="209"/>
      <c r="AY10" s="209"/>
      <c r="AZ10" s="209"/>
      <c r="BA10" s="209"/>
      <c r="BB10" s="210"/>
      <c r="BC10" s="209"/>
      <c r="BD10" s="209"/>
      <c r="BE10" s="209"/>
      <c r="BF10" s="209"/>
      <c r="BG10" s="209"/>
      <c r="BH10" s="211"/>
      <c r="BJ10" s="141">
        <v>856.1157263345724</v>
      </c>
      <c r="BK10" s="141">
        <v>920.54420826113505</v>
      </c>
      <c r="BL10" s="141">
        <v>1149.9525691699605</v>
      </c>
    </row>
    <row r="11" spans="1:64" x14ac:dyDescent="0.15">
      <c r="A11" s="147"/>
      <c r="B11" s="212" t="s">
        <v>194</v>
      </c>
      <c r="C11" s="213" t="s">
        <v>195</v>
      </c>
      <c r="D11" s="214">
        <v>1774</v>
      </c>
      <c r="E11" s="214">
        <v>2500</v>
      </c>
      <c r="F11" s="214">
        <f t="shared" si="0"/>
        <v>40.924464487034953</v>
      </c>
      <c r="G11" s="215" t="s">
        <v>1116</v>
      </c>
      <c r="H11" s="216">
        <v>19100.364113712232</v>
      </c>
      <c r="I11" s="217">
        <v>1779485.4226540001</v>
      </c>
      <c r="J11" s="218">
        <v>3942.8408000000004</v>
      </c>
      <c r="K11" s="218" t="s">
        <v>50</v>
      </c>
      <c r="L11" s="219">
        <v>24.078822649039665</v>
      </c>
      <c r="M11" s="220">
        <v>25.635200521153759</v>
      </c>
      <c r="N11" s="220">
        <v>31.820720047931331</v>
      </c>
      <c r="O11" s="219" t="s">
        <v>50</v>
      </c>
      <c r="P11" s="219">
        <v>188.25760876901955</v>
      </c>
      <c r="Q11" s="219">
        <v>215.6234280102405</v>
      </c>
      <c r="R11" s="219">
        <v>245.86321561139317</v>
      </c>
      <c r="S11" s="219" t="s">
        <v>50</v>
      </c>
      <c r="T11" s="219">
        <v>700.89513996540381</v>
      </c>
      <c r="U11" s="220">
        <v>821.30117522268949</v>
      </c>
      <c r="V11" s="220">
        <v>961.79719535735705</v>
      </c>
      <c r="W11" s="222" t="s">
        <v>50</v>
      </c>
      <c r="X11" s="222">
        <v>15.133296607408752</v>
      </c>
      <c r="Y11" s="223">
        <v>14.255650533226383</v>
      </c>
      <c r="Z11" s="223">
        <v>15.609073786397595</v>
      </c>
      <c r="AA11" s="224" t="e">
        <v>#N/A</v>
      </c>
      <c r="AB11" s="224" t="s">
        <v>50</v>
      </c>
      <c r="AC11" s="224" t="s">
        <v>50</v>
      </c>
      <c r="AD11" s="225" t="s">
        <v>50</v>
      </c>
      <c r="AE11" s="226" t="s">
        <v>50</v>
      </c>
      <c r="AF11" s="226">
        <v>0.15217733043155718</v>
      </c>
      <c r="AG11" s="227">
        <v>0.18785659908399033</v>
      </c>
      <c r="AH11" s="227">
        <v>0.25112180421140856</v>
      </c>
      <c r="AI11" s="228" t="s">
        <v>50</v>
      </c>
      <c r="AJ11" s="222">
        <f t="shared" si="1"/>
        <v>73.674698545560005</v>
      </c>
      <c r="AK11" s="222">
        <f t="shared" si="1"/>
        <v>69.201721224537465</v>
      </c>
      <c r="AL11" s="223">
        <f t="shared" si="1"/>
        <v>55.749838386052737</v>
      </c>
      <c r="AM11" s="228" t="s">
        <v>50</v>
      </c>
      <c r="AN11" s="222">
        <f t="shared" si="2"/>
        <v>9.4232579049518694</v>
      </c>
      <c r="AO11" s="222">
        <f t="shared" si="2"/>
        <v>8.2273063570612948</v>
      </c>
      <c r="AP11" s="223">
        <f t="shared" si="2"/>
        <v>7.2153941189964401</v>
      </c>
      <c r="AQ11" s="229" t="s">
        <v>50</v>
      </c>
      <c r="AR11" s="230">
        <f t="shared" si="3"/>
        <v>2.5310490811615054</v>
      </c>
      <c r="AS11" s="230">
        <f t="shared" si="3"/>
        <v>2.159987168554816</v>
      </c>
      <c r="AT11" s="230">
        <f t="shared" si="3"/>
        <v>1.8444636858614127</v>
      </c>
      <c r="AU11" s="219"/>
      <c r="AV11" s="220">
        <v>100</v>
      </c>
      <c r="AW11" s="210"/>
      <c r="AX11" s="210"/>
      <c r="AY11" s="210"/>
      <c r="AZ11" s="210"/>
      <c r="BA11" s="210"/>
      <c r="BB11" s="210"/>
      <c r="BC11" s="209"/>
      <c r="BD11" s="209"/>
      <c r="BE11" s="209"/>
      <c r="BF11" s="209"/>
      <c r="BG11" s="209"/>
      <c r="BH11" s="211"/>
      <c r="BJ11" s="141">
        <v>396.02538702189571</v>
      </c>
      <c r="BK11" s="141">
        <v>460.06049190217192</v>
      </c>
      <c r="BL11" s="141">
        <v>581.62991357034196</v>
      </c>
    </row>
    <row r="12" spans="1:64" x14ac:dyDescent="0.15">
      <c r="B12" s="190" t="s">
        <v>239</v>
      </c>
      <c r="C12" s="191" t="s">
        <v>241</v>
      </c>
      <c r="D12" s="192">
        <v>566.1</v>
      </c>
      <c r="E12" s="192">
        <v>840</v>
      </c>
      <c r="F12" s="192">
        <f t="shared" si="0"/>
        <v>48.383677795442502</v>
      </c>
      <c r="G12" s="193" t="s">
        <v>1117</v>
      </c>
      <c r="H12" s="194">
        <v>13108.313629605536</v>
      </c>
      <c r="I12" s="195">
        <v>1221236.0393021998</v>
      </c>
      <c r="J12" s="196">
        <v>2937.2932129999999</v>
      </c>
      <c r="K12" s="196">
        <v>6.7235010970081683</v>
      </c>
      <c r="L12" s="197">
        <v>8.3678254853433511</v>
      </c>
      <c r="M12" s="198">
        <v>8.4736916522861438</v>
      </c>
      <c r="N12" s="198">
        <v>8.8168092911812064</v>
      </c>
      <c r="O12" s="197" t="e">
        <v>#N/A</v>
      </c>
      <c r="P12" s="197">
        <v>78.760531905479851</v>
      </c>
      <c r="Q12" s="198">
        <v>84.934133034902928</v>
      </c>
      <c r="R12" s="198">
        <v>93.719607110794726</v>
      </c>
      <c r="S12" s="197">
        <v>41.714648134036636</v>
      </c>
      <c r="T12" s="197">
        <v>257.36082799738114</v>
      </c>
      <c r="U12" s="198">
        <v>298.29763182912274</v>
      </c>
      <c r="V12" s="198">
        <v>345.33129709126865</v>
      </c>
      <c r="W12" s="200">
        <v>17.638301263562038</v>
      </c>
      <c r="X12" s="200">
        <v>12.062035334463875</v>
      </c>
      <c r="Y12" s="201">
        <v>11.183241954377968</v>
      </c>
      <c r="Z12" s="201">
        <v>10.775464414924135</v>
      </c>
      <c r="AA12" s="202" t="e">
        <v>#N/A</v>
      </c>
      <c r="AB12" s="202" t="s">
        <v>50</v>
      </c>
      <c r="AC12" s="202" t="s">
        <v>50</v>
      </c>
      <c r="AD12" s="203" t="s">
        <v>50</v>
      </c>
      <c r="AE12" s="204">
        <v>0</v>
      </c>
      <c r="AF12" s="204">
        <v>0.35286302985899642</v>
      </c>
      <c r="AG12" s="205">
        <v>0.4490562613824135</v>
      </c>
      <c r="AH12" s="205">
        <v>0.46723949608803422</v>
      </c>
      <c r="AI12" s="206">
        <f>(D12-AX12)/K12</f>
        <v>84.197204972853186</v>
      </c>
      <c r="AJ12" s="200">
        <f t="shared" si="1"/>
        <v>67.651984496037997</v>
      </c>
      <c r="AK12" s="200">
        <f t="shared" si="1"/>
        <v>66.806773627084965</v>
      </c>
      <c r="AL12" s="201">
        <f t="shared" si="1"/>
        <v>64.206900853149605</v>
      </c>
      <c r="AM12" s="206" t="e">
        <f>($D12-AX12)/(O12-BD12)</f>
        <v>#N/A</v>
      </c>
      <c r="AN12" s="200">
        <f t="shared" si="2"/>
        <v>7.1876101684962466</v>
      </c>
      <c r="AO12" s="200">
        <f t="shared" si="2"/>
        <v>6.6651648727298634</v>
      </c>
      <c r="AP12" s="201">
        <f t="shared" si="2"/>
        <v>6.0403582286763129</v>
      </c>
      <c r="AQ12" s="207">
        <f>($D12-AX12)/(S12-BD12)</f>
        <v>13.570772506123491</v>
      </c>
      <c r="AR12" s="208">
        <f t="shared" si="3"/>
        <v>2.1996354472630175</v>
      </c>
      <c r="AS12" s="208">
        <f t="shared" si="3"/>
        <v>1.897769005166912</v>
      </c>
      <c r="AT12" s="208">
        <f t="shared" si="3"/>
        <v>1.6392953803152794</v>
      </c>
      <c r="AU12" s="197" t="e">
        <f>VLOOKUP($B12,#REF!,AU$1,FALSE)</f>
        <v>#REF!</v>
      </c>
      <c r="AV12" s="198">
        <v>100</v>
      </c>
      <c r="AW12" s="209"/>
      <c r="AX12" s="209"/>
      <c r="AY12" s="209"/>
      <c r="AZ12" s="209"/>
      <c r="BA12" s="209"/>
      <c r="BB12" s="210"/>
      <c r="BC12" s="209"/>
      <c r="BD12" s="209"/>
      <c r="BE12" s="209"/>
      <c r="BF12" s="209"/>
      <c r="BG12" s="209"/>
      <c r="BH12" s="211"/>
      <c r="BJ12" s="141">
        <v>142.01742726332884</v>
      </c>
      <c r="BK12" s="141">
        <v>183.64262225869368</v>
      </c>
      <c r="BL12" s="141">
        <v>220.69843656095017</v>
      </c>
    </row>
    <row r="13" spans="1:64" x14ac:dyDescent="0.15">
      <c r="B13" s="190" t="s">
        <v>227</v>
      </c>
      <c r="C13" s="213" t="s">
        <v>228</v>
      </c>
      <c r="D13" s="214">
        <v>1689.1</v>
      </c>
      <c r="E13" s="214">
        <v>2150</v>
      </c>
      <c r="F13" s="214">
        <f>IFERROR((E13/D13-1)*100,"-")</f>
        <v>27.28672073885501</v>
      </c>
      <c r="G13" s="215" t="s">
        <v>1117</v>
      </c>
      <c r="H13" s="216">
        <v>9037.4027020619305</v>
      </c>
      <c r="I13" s="217">
        <v>841969.62273759989</v>
      </c>
      <c r="J13" s="218">
        <v>633.08296699999994</v>
      </c>
      <c r="K13" s="218"/>
      <c r="L13" s="219">
        <v>50.572402112988421</v>
      </c>
      <c r="M13" s="220">
        <v>44.363293657691848</v>
      </c>
      <c r="N13" s="220">
        <v>24.300106337204056</v>
      </c>
      <c r="O13" s="219"/>
      <c r="P13" s="219">
        <v>334.7583175675648</v>
      </c>
      <c r="Q13" s="219">
        <v>385.09873670114268</v>
      </c>
      <c r="R13" s="219">
        <v>441.40592646196848</v>
      </c>
      <c r="S13" s="219"/>
      <c r="T13" s="219" t="s">
        <v>214</v>
      </c>
      <c r="U13" s="220" t="s">
        <v>214</v>
      </c>
      <c r="V13" s="220" t="s">
        <v>214</v>
      </c>
      <c r="W13" s="222"/>
      <c r="X13" s="222">
        <v>19.100716802888666</v>
      </c>
      <c r="Y13" s="223">
        <v>18.754651181700929</v>
      </c>
      <c r="Z13" s="223">
        <v>17.752908630308845</v>
      </c>
      <c r="AA13" s="224"/>
      <c r="AB13" s="224">
        <v>3.7910033367725839</v>
      </c>
      <c r="AC13" s="224">
        <v>4.1541615188397216</v>
      </c>
      <c r="AD13" s="225">
        <v>4.04400235943094</v>
      </c>
      <c r="AE13" s="226"/>
      <c r="AF13" s="226">
        <v>0.67799861940860007</v>
      </c>
      <c r="AG13" s="227">
        <v>0.86434642099388093</v>
      </c>
      <c r="AH13" s="227">
        <v>0.94115058097419424</v>
      </c>
      <c r="AI13" s="228"/>
      <c r="AJ13" s="222">
        <f t="shared" ref="AJ13:AL14" si="4">IFERROR($D13/L13,"-")</f>
        <v>33.399639515367042</v>
      </c>
      <c r="AK13" s="222">
        <f t="shared" si="4"/>
        <v>38.074269530867852</v>
      </c>
      <c r="AL13" s="223">
        <f t="shared" si="4"/>
        <v>69.50998388899832</v>
      </c>
      <c r="AM13" s="228"/>
      <c r="AN13" s="222">
        <f t="shared" ref="AN13:AP14" si="5">IFERROR($D13/P13,"-")</f>
        <v>5.0457297439938475</v>
      </c>
      <c r="AO13" s="222">
        <f t="shared" si="5"/>
        <v>4.3861478603364841</v>
      </c>
      <c r="AP13" s="223">
        <f t="shared" si="5"/>
        <v>3.8266364331325593</v>
      </c>
      <c r="AQ13" s="229"/>
      <c r="AR13" s="230" t="str">
        <f t="shared" ref="AR13:AT14" si="6">IFERROR($D13/T13,"-")</f>
        <v>-</v>
      </c>
      <c r="AS13" s="230" t="str">
        <f t="shared" si="6"/>
        <v>-</v>
      </c>
      <c r="AT13" s="230" t="str">
        <f t="shared" si="6"/>
        <v>-</v>
      </c>
      <c r="AU13" s="197"/>
      <c r="AV13" s="198"/>
      <c r="AW13" s="209"/>
      <c r="AX13" s="209"/>
      <c r="AY13" s="209"/>
      <c r="AZ13" s="209"/>
      <c r="BA13" s="209"/>
      <c r="BB13" s="210"/>
      <c r="BC13" s="209"/>
      <c r="BD13" s="209"/>
      <c r="BE13" s="209"/>
      <c r="BF13" s="209"/>
      <c r="BG13" s="209"/>
      <c r="BH13" s="211"/>
    </row>
    <row r="14" spans="1:64" x14ac:dyDescent="0.15">
      <c r="A14" s="147"/>
      <c r="B14" s="212" t="s">
        <v>285</v>
      </c>
      <c r="C14" s="213" t="s">
        <v>283</v>
      </c>
      <c r="D14" s="214">
        <v>503.4</v>
      </c>
      <c r="E14" s="214">
        <v>735</v>
      </c>
      <c r="F14" s="214">
        <f>IFERROR((E14/D14-1)*100,"-")</f>
        <v>46.007151370679388</v>
      </c>
      <c r="G14" s="215" t="s">
        <v>1117</v>
      </c>
      <c r="H14" s="216">
        <v>7830.1174663532429</v>
      </c>
      <c r="I14" s="217">
        <v>729492.89375279995</v>
      </c>
      <c r="J14" s="218">
        <v>180.54336500000002</v>
      </c>
      <c r="K14" s="218"/>
      <c r="L14" s="219">
        <v>10.987937868966856</v>
      </c>
      <c r="M14" s="220">
        <v>11.433650676381706</v>
      </c>
      <c r="N14" s="220">
        <v>14.734656277802049</v>
      </c>
      <c r="O14" s="219"/>
      <c r="P14" s="219">
        <v>91.872596020681613</v>
      </c>
      <c r="Q14" s="219">
        <v>100.92007717042296</v>
      </c>
      <c r="R14" s="219">
        <v>110.13660033540458</v>
      </c>
      <c r="S14" s="219"/>
      <c r="T14" s="219" t="s">
        <v>214</v>
      </c>
      <c r="U14" s="220" t="s">
        <v>214</v>
      </c>
      <c r="V14" s="220" t="s">
        <v>214</v>
      </c>
      <c r="W14" s="222"/>
      <c r="X14" s="222">
        <v>9.4618595577794817</v>
      </c>
      <c r="Y14" s="223">
        <v>9.1525350891146786</v>
      </c>
      <c r="Z14" s="223">
        <v>10.756409186372434</v>
      </c>
      <c r="AA14" s="224"/>
      <c r="AB14" s="224">
        <v>3.3258359298800473</v>
      </c>
      <c r="AC14" s="225">
        <v>3.0587630283148459</v>
      </c>
      <c r="AD14" s="225">
        <v>3.5383052969940008</v>
      </c>
      <c r="AE14" s="226"/>
      <c r="AF14" s="226">
        <v>0</v>
      </c>
      <c r="AG14" s="227">
        <v>0.11356426972965541</v>
      </c>
      <c r="AH14" s="227">
        <v>0.29270274687727554</v>
      </c>
      <c r="AI14" s="228"/>
      <c r="AJ14" s="222">
        <f t="shared" si="4"/>
        <v>45.813873904561156</v>
      </c>
      <c r="AK14" s="222">
        <f t="shared" si="4"/>
        <v>44.027932481780695</v>
      </c>
      <c r="AL14" s="223">
        <f t="shared" si="4"/>
        <v>34.164353108010985</v>
      </c>
      <c r="AM14" s="228"/>
      <c r="AN14" s="222">
        <f t="shared" si="5"/>
        <v>5.479327044232849</v>
      </c>
      <c r="AO14" s="222">
        <f t="shared" si="5"/>
        <v>4.9881055793280087</v>
      </c>
      <c r="AP14" s="223">
        <f t="shared" si="5"/>
        <v>4.5706876593881631</v>
      </c>
      <c r="AQ14" s="229"/>
      <c r="AR14" s="230" t="str">
        <f t="shared" si="6"/>
        <v>-</v>
      </c>
      <c r="AS14" s="230" t="str">
        <f t="shared" si="6"/>
        <v>-</v>
      </c>
      <c r="AT14" s="230" t="str">
        <f t="shared" si="6"/>
        <v>-</v>
      </c>
      <c r="AU14" s="219"/>
      <c r="AV14" s="220"/>
      <c r="AW14" s="210"/>
      <c r="AX14" s="210"/>
      <c r="AY14" s="210"/>
      <c r="AZ14" s="210"/>
      <c r="BA14" s="210"/>
      <c r="BB14" s="210"/>
      <c r="BC14" s="209"/>
      <c r="BD14" s="209"/>
      <c r="BE14" s="209"/>
      <c r="BF14" s="209"/>
      <c r="BG14" s="209"/>
      <c r="BH14" s="211"/>
    </row>
    <row r="15" spans="1:64" x14ac:dyDescent="0.15">
      <c r="A15" s="147"/>
      <c r="B15" s="212" t="s">
        <v>282</v>
      </c>
      <c r="C15" s="429" t="s">
        <v>284</v>
      </c>
      <c r="D15" s="399">
        <v>465.7</v>
      </c>
      <c r="E15" s="399">
        <v>460</v>
      </c>
      <c r="F15" s="399">
        <f t="shared" si="0"/>
        <v>-1.2239639252737744</v>
      </c>
      <c r="G15" s="430" t="s">
        <v>1118</v>
      </c>
      <c r="H15" s="400">
        <v>2941.2280457403526</v>
      </c>
      <c r="I15" s="431">
        <v>274019.51088139997</v>
      </c>
      <c r="J15" s="432">
        <v>2935.2691089999998</v>
      </c>
      <c r="K15" s="432"/>
      <c r="L15" s="433">
        <v>8.2269808762073424</v>
      </c>
      <c r="M15" s="434">
        <v>10.342590918690542</v>
      </c>
      <c r="N15" s="434">
        <v>10.644095470283931</v>
      </c>
      <c r="O15" s="433"/>
      <c r="P15" s="433">
        <v>130.3543038406861</v>
      </c>
      <c r="Q15" s="433">
        <v>143.61549449070793</v>
      </c>
      <c r="R15" s="433">
        <v>159.77106633249107</v>
      </c>
      <c r="S15" s="433"/>
      <c r="T15" s="433">
        <v>331.76735947748591</v>
      </c>
      <c r="U15" s="434">
        <v>374.36826720439791</v>
      </c>
      <c r="V15" s="434">
        <v>421.89285666286349</v>
      </c>
      <c r="W15" s="435"/>
      <c r="X15" s="435">
        <v>10.489619450583175</v>
      </c>
      <c r="Y15" s="436">
        <v>11.82321241470428</v>
      </c>
      <c r="Z15" s="436">
        <v>11.042012431388445</v>
      </c>
      <c r="AA15" s="437"/>
      <c r="AB15" s="437" t="s">
        <v>50</v>
      </c>
      <c r="AC15" s="437" t="s">
        <v>50</v>
      </c>
      <c r="AD15" s="438" t="s">
        <v>50</v>
      </c>
      <c r="AE15" s="439"/>
      <c r="AF15" s="439">
        <v>0</v>
      </c>
      <c r="AG15" s="440">
        <v>0.33313047837740634</v>
      </c>
      <c r="AH15" s="440">
        <v>0.34284181244204198</v>
      </c>
      <c r="AI15" s="441" t="e">
        <f>(D15-AX15)/K15</f>
        <v>#DIV/0!</v>
      </c>
      <c r="AJ15" s="435">
        <f t="shared" si="1"/>
        <v>56.606427923859329</v>
      </c>
      <c r="AK15" s="435">
        <f t="shared" si="1"/>
        <v>45.027402095002465</v>
      </c>
      <c r="AL15" s="436">
        <f t="shared" si="1"/>
        <v>43.751956312317581</v>
      </c>
      <c r="AM15" s="441"/>
      <c r="AN15" s="435">
        <f t="shared" si="2"/>
        <v>3.5725709568374526</v>
      </c>
      <c r="AO15" s="435">
        <f t="shared" si="2"/>
        <v>3.2426863246996742</v>
      </c>
      <c r="AP15" s="436">
        <f t="shared" si="2"/>
        <v>2.9147955927818399</v>
      </c>
      <c r="AQ15" s="442"/>
      <c r="AR15" s="443">
        <f t="shared" si="3"/>
        <v>1.4036944464140477</v>
      </c>
      <c r="AS15" s="443">
        <f t="shared" si="3"/>
        <v>1.243962271368841</v>
      </c>
      <c r="AT15" s="443">
        <f t="shared" si="3"/>
        <v>1.1038347595729572</v>
      </c>
      <c r="AU15" s="219"/>
      <c r="AV15" s="220"/>
      <c r="AW15" s="210"/>
      <c r="AX15" s="210"/>
      <c r="AY15" s="210"/>
      <c r="AZ15" s="210"/>
      <c r="BA15" s="210"/>
      <c r="BB15" s="210"/>
      <c r="BC15" s="209"/>
      <c r="BD15" s="209"/>
      <c r="BE15" s="209"/>
      <c r="BF15" s="209"/>
      <c r="BG15" s="209"/>
      <c r="BH15" s="211"/>
      <c r="BJ15" s="141">
        <v>220.03663659397256</v>
      </c>
      <c r="BK15" s="141">
        <v>247.67755808485302</v>
      </c>
      <c r="BL15" s="141">
        <v>293.80256059868657</v>
      </c>
    </row>
    <row r="16" spans="1:64" x14ac:dyDescent="0.15">
      <c r="A16" s="147"/>
      <c r="B16" s="212" t="s">
        <v>450</v>
      </c>
      <c r="C16" s="213" t="s">
        <v>487</v>
      </c>
      <c r="D16" s="214">
        <v>72.5</v>
      </c>
      <c r="E16" s="214">
        <v>89</v>
      </c>
      <c r="F16" s="214">
        <f t="shared" si="0"/>
        <v>22.758620689655174</v>
      </c>
      <c r="G16" s="215" t="s">
        <v>1117</v>
      </c>
      <c r="H16" s="216">
        <v>1437.6709697579561</v>
      </c>
      <c r="I16" s="217">
        <v>133940.61589749999</v>
      </c>
      <c r="J16" s="218">
        <v>71.23836</v>
      </c>
      <c r="K16" s="218"/>
      <c r="L16" s="219">
        <v>1.1670629389740643</v>
      </c>
      <c r="M16" s="220">
        <v>0.21573795684184541</v>
      </c>
      <c r="N16" s="220">
        <v>0.4731745653139583</v>
      </c>
      <c r="O16" s="219"/>
      <c r="P16" s="219">
        <v>20.872675455133773</v>
      </c>
      <c r="Q16" s="219">
        <v>21.345850020447717</v>
      </c>
      <c r="R16" s="219">
        <v>22.386159138139178</v>
      </c>
      <c r="S16" s="219"/>
      <c r="T16" s="219" t="s">
        <v>214</v>
      </c>
      <c r="U16" s="220" t="s">
        <v>214</v>
      </c>
      <c r="V16" s="220" t="s">
        <v>214</v>
      </c>
      <c r="W16" s="222"/>
      <c r="X16" s="222">
        <v>6.3161889762801238</v>
      </c>
      <c r="Y16" s="223">
        <v>1.0389596314504037</v>
      </c>
      <c r="Z16" s="223">
        <v>2.2415494619186491</v>
      </c>
      <c r="AA16" s="224"/>
      <c r="AB16" s="224">
        <v>2.4260264738207393</v>
      </c>
      <c r="AC16" s="225">
        <v>0.35677271694969059</v>
      </c>
      <c r="AD16" s="225">
        <v>0.69346341880741535</v>
      </c>
      <c r="AE16" s="226"/>
      <c r="AF16" s="226">
        <v>0</v>
      </c>
      <c r="AG16" s="227">
        <v>0</v>
      </c>
      <c r="AH16" s="227">
        <v>0</v>
      </c>
      <c r="AI16" s="228"/>
      <c r="AJ16" s="222">
        <f t="shared" si="1"/>
        <v>62.121756744098931</v>
      </c>
      <c r="AK16" s="222">
        <f t="shared" si="1"/>
        <v>336.05583857989706</v>
      </c>
      <c r="AL16" s="223">
        <f t="shared" si="1"/>
        <v>153.22040810011666</v>
      </c>
      <c r="AM16" s="228"/>
      <c r="AN16" s="222">
        <f t="shared" si="2"/>
        <v>3.4734406787400194</v>
      </c>
      <c r="AO16" s="222">
        <f t="shared" si="2"/>
        <v>3.3964447389328822</v>
      </c>
      <c r="AP16" s="223">
        <f t="shared" si="2"/>
        <v>3.2386082647148768</v>
      </c>
      <c r="AQ16" s="229"/>
      <c r="AR16" s="230" t="str">
        <f t="shared" si="3"/>
        <v>-</v>
      </c>
      <c r="AS16" s="230" t="str">
        <f t="shared" si="3"/>
        <v>-</v>
      </c>
      <c r="AT16" s="230" t="str">
        <f t="shared" si="3"/>
        <v>-</v>
      </c>
      <c r="AU16" s="219"/>
      <c r="AV16" s="220"/>
      <c r="AW16" s="210"/>
      <c r="AX16" s="210"/>
      <c r="AY16" s="210"/>
      <c r="AZ16" s="210"/>
      <c r="BA16" s="210"/>
      <c r="BB16" s="210"/>
      <c r="BC16" s="209"/>
      <c r="BD16" s="209"/>
      <c r="BE16" s="209"/>
      <c r="BF16" s="209"/>
      <c r="BG16" s="209"/>
      <c r="BH16" s="211"/>
    </row>
    <row r="17" spans="1:48" x14ac:dyDescent="0.15">
      <c r="A17" s="147"/>
      <c r="B17" s="148"/>
      <c r="C17" s="149"/>
      <c r="D17" s="86"/>
      <c r="E17" s="86"/>
      <c r="F17" s="86"/>
      <c r="G17" s="150"/>
      <c r="H17" s="86"/>
      <c r="I17" s="151"/>
      <c r="J17" s="152"/>
      <c r="K17" s="152"/>
      <c r="L17" s="152"/>
      <c r="M17" s="152"/>
      <c r="N17" s="152"/>
      <c r="O17" s="152"/>
      <c r="P17" s="152"/>
      <c r="Q17" s="152"/>
      <c r="R17" s="153"/>
      <c r="S17" s="152"/>
      <c r="T17" s="152"/>
      <c r="U17" s="152"/>
      <c r="V17" s="152"/>
      <c r="W17" s="152"/>
      <c r="X17" s="152"/>
      <c r="Y17" s="152"/>
      <c r="Z17" s="152"/>
      <c r="AA17" s="154"/>
      <c r="AB17" s="154"/>
      <c r="AC17" s="154"/>
      <c r="AD17" s="154"/>
      <c r="AE17" s="155"/>
      <c r="AF17" s="155"/>
      <c r="AG17" s="155"/>
      <c r="AH17" s="155"/>
      <c r="AI17" s="152"/>
      <c r="AJ17" s="152"/>
      <c r="AK17" s="152"/>
      <c r="AL17" s="152"/>
      <c r="AM17" s="156"/>
      <c r="AN17" s="156"/>
      <c r="AO17" s="156"/>
      <c r="AP17" s="156"/>
      <c r="AQ17" s="152"/>
      <c r="AR17" s="152"/>
      <c r="AS17" s="152"/>
      <c r="AT17" s="152"/>
      <c r="AU17" s="157"/>
      <c r="AV17" s="157"/>
    </row>
    <row r="18" spans="1:48" x14ac:dyDescent="0.15">
      <c r="A18" s="147"/>
      <c r="B18" s="148"/>
      <c r="C18" s="45" t="s">
        <v>525</v>
      </c>
      <c r="D18" s="143"/>
      <c r="E18" s="143"/>
      <c r="F18" s="143"/>
      <c r="H18" s="93"/>
      <c r="J18" s="157"/>
      <c r="K18" s="157"/>
      <c r="L18" s="157"/>
      <c r="M18" s="157"/>
      <c r="N18" s="157"/>
      <c r="O18" s="157"/>
      <c r="P18" s="157"/>
      <c r="Q18" s="157"/>
      <c r="R18" s="231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231"/>
      <c r="AF18" s="231"/>
      <c r="AG18" s="231"/>
      <c r="AH18" s="231"/>
      <c r="AI18" s="157"/>
      <c r="AJ18" s="157"/>
      <c r="AK18" s="157"/>
      <c r="AL18" s="157"/>
      <c r="AM18" s="232"/>
      <c r="AN18" s="232"/>
      <c r="AO18" s="232"/>
      <c r="AP18" s="232"/>
      <c r="AQ18" s="157"/>
      <c r="AR18" s="157"/>
      <c r="AS18" s="157"/>
      <c r="AT18" s="157"/>
      <c r="AU18" s="157"/>
      <c r="AV18" s="157"/>
    </row>
    <row r="19" spans="1:48" x14ac:dyDescent="0.15">
      <c r="A19" s="147"/>
      <c r="B19" s="148"/>
      <c r="C19" s="143" t="s">
        <v>36</v>
      </c>
      <c r="D19" s="76"/>
      <c r="E19" s="76"/>
      <c r="F19" s="76"/>
      <c r="G19" s="93"/>
      <c r="H19" s="76"/>
      <c r="J19" s="157"/>
      <c r="K19" s="157"/>
      <c r="L19" s="157"/>
      <c r="M19" s="157"/>
      <c r="N19" s="157"/>
      <c r="O19" s="157"/>
      <c r="P19" s="157"/>
      <c r="Q19" s="157"/>
      <c r="R19" s="231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231"/>
      <c r="AF19" s="231"/>
      <c r="AG19" s="231"/>
      <c r="AH19" s="231"/>
      <c r="AI19" s="157"/>
      <c r="AJ19" s="157"/>
      <c r="AK19" s="157"/>
      <c r="AL19" s="157"/>
      <c r="AM19" s="232"/>
      <c r="AN19" s="232"/>
      <c r="AO19" s="232"/>
      <c r="AP19" s="232"/>
      <c r="AQ19" s="157"/>
      <c r="AR19" s="157"/>
      <c r="AS19" s="157"/>
      <c r="AT19" s="157"/>
      <c r="AU19" s="157"/>
      <c r="AV19" s="157"/>
    </row>
    <row r="20" spans="1:48" x14ac:dyDescent="0.15">
      <c r="A20" s="147"/>
      <c r="B20" s="148"/>
      <c r="D20" s="76"/>
      <c r="E20" s="76"/>
      <c r="F20" s="76"/>
      <c r="G20" s="93"/>
      <c r="H20" s="76"/>
      <c r="J20" s="157"/>
      <c r="K20" s="157"/>
      <c r="L20" s="157"/>
      <c r="M20" s="157"/>
      <c r="N20" s="157"/>
      <c r="O20" s="157"/>
      <c r="P20" s="157"/>
      <c r="Q20" s="157"/>
      <c r="R20" s="231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231"/>
      <c r="AF20" s="231"/>
      <c r="AG20" s="231"/>
      <c r="AH20" s="231"/>
      <c r="AI20" s="157"/>
      <c r="AJ20" s="157"/>
      <c r="AK20" s="157"/>
      <c r="AL20" s="157"/>
      <c r="AM20" s="232"/>
      <c r="AN20" s="232"/>
      <c r="AO20" s="232"/>
      <c r="AP20" s="232"/>
      <c r="AQ20" s="157"/>
      <c r="AR20" s="157"/>
      <c r="AS20" s="157"/>
      <c r="AT20" s="157"/>
      <c r="AU20" s="157"/>
      <c r="AV20" s="157"/>
    </row>
    <row r="38" spans="1:70" s="144" customFormat="1" x14ac:dyDescent="0.15">
      <c r="A38" s="141"/>
      <c r="B38" s="142"/>
      <c r="C38" s="143"/>
      <c r="G38" s="143"/>
      <c r="R38" s="145"/>
      <c r="AE38" s="145"/>
      <c r="AF38" s="145"/>
      <c r="AG38" s="145"/>
      <c r="AH38" s="145"/>
      <c r="AM38" s="233"/>
      <c r="AW38" s="141"/>
      <c r="AX38" s="141"/>
      <c r="AY38" s="141"/>
      <c r="AZ38" s="146"/>
      <c r="BA38" s="146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</row>
    <row r="39" spans="1:70" s="144" customFormat="1" x14ac:dyDescent="0.15">
      <c r="A39" s="141"/>
      <c r="B39" s="142"/>
      <c r="C39" s="143"/>
      <c r="G39" s="143"/>
      <c r="R39" s="145"/>
      <c r="AE39" s="145"/>
      <c r="AF39" s="145"/>
      <c r="AG39" s="145"/>
      <c r="AH39" s="145"/>
      <c r="AM39" s="233"/>
      <c r="AW39" s="141"/>
      <c r="AX39" s="141"/>
      <c r="AY39" s="141"/>
      <c r="AZ39" s="146"/>
      <c r="BA39" s="146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</row>
  </sheetData>
  <mergeCells count="15">
    <mergeCell ref="J3:L3"/>
    <mergeCell ref="AB3:AF3"/>
    <mergeCell ref="BJ7:BL7"/>
    <mergeCell ref="L7:N7"/>
    <mergeCell ref="O7:R7"/>
    <mergeCell ref="T7:V7"/>
    <mergeCell ref="X7:Z7"/>
    <mergeCell ref="AB7:AD7"/>
    <mergeCell ref="C6:Y6"/>
    <mergeCell ref="AW8:AY8"/>
    <mergeCell ref="AF7:AH7"/>
    <mergeCell ref="AJ7:AL7"/>
    <mergeCell ref="AM7:AP7"/>
    <mergeCell ref="AR7:AT7"/>
    <mergeCell ref="AU7:AV7"/>
  </mergeCells>
  <pageMargins left="0" right="0" top="0.59" bottom="0.2" header="1.04" footer="0.5"/>
  <pageSetup paperSize="9" scale="67" fitToHeight="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151F-0720-4889-A09C-3BC84BFFE600}">
  <sheetPr codeName="Sheet27">
    <pageSetUpPr autoPageBreaks="0" fitToPage="1"/>
  </sheetPr>
  <dimension ref="A1:AG110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E9" sqref="E9"/>
    </sheetView>
  </sheetViews>
  <sheetFormatPr defaultRowHeight="19.5" x14ac:dyDescent="0.25"/>
  <cols>
    <col min="1" max="1" width="4.7109375" style="461" hidden="1" customWidth="1"/>
    <col min="2" max="2" width="2.7109375" style="9" hidden="1" customWidth="1"/>
    <col min="3" max="3" width="15.85546875" style="9" hidden="1" customWidth="1"/>
    <col min="4" max="4" width="27" style="9" customWidth="1"/>
    <col min="5" max="5" width="6.42578125" style="9" customWidth="1"/>
    <col min="6" max="6" width="7.85546875" style="9" bestFit="1" customWidth="1"/>
    <col min="7" max="7" width="7.140625" style="9" bestFit="1" customWidth="1"/>
    <col min="8" max="8" width="7.85546875" style="9" bestFit="1" customWidth="1"/>
    <col min="9" max="10" width="7" style="9" bestFit="1" customWidth="1"/>
    <col min="11" max="11" width="7" style="9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20" width="5.7109375" style="9" bestFit="1" customWidth="1"/>
    <col min="21" max="21" width="7.5703125" style="9" bestFit="1" customWidth="1"/>
    <col min="22" max="22" width="7" style="9" bestFit="1" customWidth="1"/>
    <col min="23" max="23" width="9.140625" style="9" bestFit="1" customWidth="1"/>
    <col min="24" max="24" width="4.5703125" style="9" bestFit="1" customWidth="1"/>
    <col min="25" max="25" width="5.5703125" style="9" bestFit="1" customWidth="1"/>
    <col min="26" max="26" width="5" style="9" bestFit="1" customWidth="1"/>
    <col min="27" max="27" width="4.42578125" style="9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5">
      <c r="A1" s="461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5">
      <c r="C2" s="7"/>
      <c r="D2" s="7"/>
      <c r="F2" s="7"/>
    </row>
    <row r="3" spans="1:33" hidden="1" x14ac:dyDescent="0.25">
      <c r="D3" s="7"/>
    </row>
    <row r="4" spans="1:33" hidden="1" x14ac:dyDescent="0.25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5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72</v>
      </c>
      <c r="H6" s="12"/>
      <c r="I6" s="12"/>
      <c r="J6" s="12"/>
      <c r="K6" s="501"/>
      <c r="L6" s="501"/>
      <c r="M6" s="501"/>
      <c r="N6" s="501"/>
      <c r="P6" s="501"/>
      <c r="Q6" s="501"/>
      <c r="R6" s="501"/>
      <c r="S6" s="501"/>
      <c r="T6" s="501"/>
    </row>
    <row r="7" spans="1:33" s="13" customFormat="1" x14ac:dyDescent="0.25">
      <c r="A7" s="462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463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5" customHeight="1" x14ac:dyDescent="0.25">
      <c r="A9" s="464">
        <v>1</v>
      </c>
      <c r="B9" s="29">
        <v>25</v>
      </c>
      <c r="C9" s="30" t="str">
        <f>VLOOKUP($A9,'All cos summary'!$A$241:$B$260,2,FALSE)</f>
        <v>TCS IB Equity</v>
      </c>
      <c r="D9" s="63" t="s">
        <v>717</v>
      </c>
      <c r="E9" s="64">
        <v>2450.6999999999998</v>
      </c>
      <c r="F9" s="65">
        <v>95173.585363200764</v>
      </c>
      <c r="G9" s="33" t="s">
        <v>518</v>
      </c>
      <c r="H9" s="66">
        <v>2553240</v>
      </c>
      <c r="I9" s="66">
        <v>674070</v>
      </c>
      <c r="J9" s="66">
        <v>511000</v>
      </c>
      <c r="K9" s="66">
        <v>511000</v>
      </c>
      <c r="L9" s="67">
        <f>IF(ISERROR(K9/$H9*100),"- ",(K9/$H9*100))</f>
        <v>20.013786404724975</v>
      </c>
      <c r="M9" s="67">
        <f>IF(ISERROR(I9/$H9*100),"- ",(I9/$H9*100))</f>
        <v>26.40057338910561</v>
      </c>
      <c r="N9" s="67">
        <v>141.25237238219896</v>
      </c>
      <c r="O9" s="67">
        <v>141.25237238219896</v>
      </c>
      <c r="P9" s="68" t="s">
        <v>50</v>
      </c>
      <c r="Q9" s="66">
        <v>65.126319268797417</v>
      </c>
      <c r="R9" s="69">
        <v>53.933106061405631</v>
      </c>
      <c r="S9" s="66">
        <v>0</v>
      </c>
      <c r="T9" s="70">
        <f>IF(O9&lt;0,"- ",IF(ISERROR(($E9-S9)/O9),"- ",(($E9-S9)/O9)))</f>
        <v>17.349797094868791</v>
      </c>
      <c r="U9" s="66">
        <v>-361290</v>
      </c>
      <c r="V9" s="66">
        <v>10150</v>
      </c>
      <c r="W9" s="66">
        <v>8866847.0803625993</v>
      </c>
      <c r="X9" s="70">
        <f>IF(I9&lt;0,"- ",IF(ISERROR((U9+V9+W9)/I9),"- ",(U9+V9+W9)/I9))</f>
        <v>12.6332681774335</v>
      </c>
      <c r="Y9" s="70">
        <f>IF(ISERROR(W9/H9),"- ",(W9/H9))</f>
        <v>3.4727824569420029</v>
      </c>
      <c r="Z9" s="66">
        <v>267.80454679319371</v>
      </c>
      <c r="AA9" s="71">
        <f>IF(Z9&lt;0,"- ",IF(ISERROR(($E9/Z9)),"- ",(($E9/Z9))))</f>
        <v>9.151076893001747</v>
      </c>
      <c r="AB9" s="66">
        <v>126</v>
      </c>
      <c r="AC9" s="72">
        <f>IF(ISERROR(AB9/$E9*100),"- ",(AB9/$E9*100))</f>
        <v>5.1413881748071981</v>
      </c>
      <c r="AD9" s="73">
        <v>89.20204161886268</v>
      </c>
      <c r="AE9" s="66">
        <v>3620</v>
      </c>
      <c r="AF9" s="74">
        <v>-0.3776438676903297</v>
      </c>
      <c r="AG9" s="75" t="s">
        <v>50</v>
      </c>
    </row>
    <row r="10" spans="1:33" s="45" customFormat="1" ht="15" customHeight="1" x14ac:dyDescent="0.25">
      <c r="A10" s="465"/>
      <c r="B10" s="29">
        <v>26</v>
      </c>
      <c r="C10" s="47"/>
      <c r="D10" s="47" t="s">
        <v>1016</v>
      </c>
      <c r="E10" s="48"/>
      <c r="F10" s="32"/>
      <c r="G10" s="33" t="s">
        <v>311</v>
      </c>
      <c r="H10" s="34">
        <v>2644858.663052612</v>
      </c>
      <c r="I10" s="34">
        <v>718568.82322859613</v>
      </c>
      <c r="J10" s="34">
        <v>490376.58800144709</v>
      </c>
      <c r="K10" s="34">
        <v>490376.58800144709</v>
      </c>
      <c r="L10" s="35">
        <f>IF(ISERROR(K10/$H10*100),"- ",(K10/$H10*100))</f>
        <v>18.540748314901258</v>
      </c>
      <c r="M10" s="35">
        <f>IF(ISERROR(I10/$H10*100),"- ",(I10/$H10*100))</f>
        <v>27.16851502375733</v>
      </c>
      <c r="N10" s="35">
        <v>135.54531550792353</v>
      </c>
      <c r="O10" s="35">
        <v>135.54531550792353</v>
      </c>
      <c r="P10" s="42">
        <f>IF(AND(O10&lt;0,O9&lt;0),"NA",IF(AND(O10&gt;0,O9&lt;0),"LP",IF(AND(O10&lt;0,O9&gt;0),"PL",((O10/O9-1)*100))))</f>
        <v>-4.0403263874629562</v>
      </c>
      <c r="Q10" s="34">
        <v>62.289439416263605</v>
      </c>
      <c r="R10" s="37">
        <v>48.633719570753591</v>
      </c>
      <c r="S10" s="34">
        <v>0</v>
      </c>
      <c r="T10" s="38">
        <f>IF(O10&lt;0,"- ",IF(ISERROR(($E9-S10)/O10),"- ",(($E9-S10)/O10)))</f>
        <v>18.08030023624638</v>
      </c>
      <c r="U10" s="34">
        <v>-396542.1618579987</v>
      </c>
      <c r="V10" s="34">
        <v>10460</v>
      </c>
      <c r="W10" s="34">
        <v>8866847.0803625993</v>
      </c>
      <c r="X10" s="38">
        <f>IF(I10&lt;0,"- ",IF(ISERROR((U10+V10+W10)/I10),"- ",(U10+V10+W10)/I10))</f>
        <v>11.802300133757182</v>
      </c>
      <c r="Y10" s="39">
        <f>IF(ISERROR(W10/H10),"- ",(W10/H10))</f>
        <v>3.3524842760893567</v>
      </c>
      <c r="Z10" s="34">
        <v>289.62073502211331</v>
      </c>
      <c r="AA10" s="40">
        <f>IF(Z10&lt;0,"- ",IF(ISERROR(($E9/Z10)),"- ",(($E9/Z10))))</f>
        <v>8.461756026594168</v>
      </c>
      <c r="AB10" s="34">
        <v>123.69517923189171</v>
      </c>
      <c r="AC10" s="41">
        <f>IF(ISERROR(AB10/$E9*100),"- ",(AB10/$E9*100))</f>
        <v>5.0473407284405161</v>
      </c>
      <c r="AD10" s="42">
        <v>91.25743576483903</v>
      </c>
      <c r="AE10" s="34">
        <v>3620</v>
      </c>
      <c r="AF10" s="43">
        <v>-0.38929705400694925</v>
      </c>
      <c r="AG10" s="44" t="s">
        <v>50</v>
      </c>
    </row>
    <row r="11" spans="1:33" s="45" customFormat="1" ht="15" customHeight="1" x14ac:dyDescent="0.25">
      <c r="A11" s="465"/>
      <c r="B11" s="29">
        <v>27</v>
      </c>
      <c r="C11" s="47"/>
      <c r="D11" s="49" t="s">
        <v>948</v>
      </c>
      <c r="E11" s="50"/>
      <c r="F11" s="51"/>
      <c r="G11" s="33" t="s">
        <v>407</v>
      </c>
      <c r="H11" s="34">
        <v>2840786.8329842826</v>
      </c>
      <c r="I11" s="34">
        <v>774739.76662485325</v>
      </c>
      <c r="J11" s="34">
        <v>563476.56872863986</v>
      </c>
      <c r="K11" s="34">
        <v>563476.56872863986</v>
      </c>
      <c r="L11" s="35">
        <f>IF(ISERROR(K11/$H11*100),"- ",(K11/$H11*100))</f>
        <v>19.835228824145901</v>
      </c>
      <c r="M11" s="35">
        <f>IF(ISERROR(I11/$H11*100),"- ",(I11/$H11*100))</f>
        <v>27.272013430552946</v>
      </c>
      <c r="N11" s="35">
        <v>155.75092930297123</v>
      </c>
      <c r="O11" s="35">
        <v>155.75092930297123</v>
      </c>
      <c r="P11" s="42">
        <f>IF(AND(O11&lt;0,O10&lt;0),"NA",IF(AND(O11&gt;0,O10&lt;0),"LP",IF(AND(O11&lt;0,O10&gt;0),"PL",((O11/O10-1)*100))))</f>
        <v>14.906906756114747</v>
      </c>
      <c r="Q11" s="34">
        <v>62.320108447772185</v>
      </c>
      <c r="R11" s="37">
        <v>51.69262103034621</v>
      </c>
      <c r="S11" s="34">
        <v>0</v>
      </c>
      <c r="T11" s="39">
        <f>IF(O11&lt;0,"- ",IF(ISERROR(($E9-S11)/O11),"- ",(($E9-S11)/O11)))</f>
        <v>15.734737577281654</v>
      </c>
      <c r="U11" s="34">
        <v>-454047.73459842545</v>
      </c>
      <c r="V11" s="34">
        <v>10460</v>
      </c>
      <c r="W11" s="34">
        <v>8866847.0803625993</v>
      </c>
      <c r="X11" s="39">
        <f>IF(I11&lt;0,"- ",IF(ISERROR((U11+V11+W11)/I11),"- ",(U11+V11+W11)/I11))</f>
        <v>10.87237251607727</v>
      </c>
      <c r="Y11" s="39">
        <f>IF(ISERROR(W11/H11),"- ",(W11/H11))</f>
        <v>3.1212644952482633</v>
      </c>
      <c r="Z11" s="34">
        <v>312.98337441755893</v>
      </c>
      <c r="AA11" s="40">
        <f>IF(Z11&lt;0,"- ",IF(ISERROR(($E9/Z11)),"- ",(($E9/Z11))))</f>
        <v>7.830128372028029</v>
      </c>
      <c r="AB11" s="34">
        <v>132.38828990752555</v>
      </c>
      <c r="AC11" s="41">
        <f>IF(ISERROR(AB11/$E9*100),"- ",(AB11/$E9*100))</f>
        <v>5.4020602239166591</v>
      </c>
      <c r="AD11" s="42">
        <v>85</v>
      </c>
      <c r="AE11" s="34">
        <v>3620</v>
      </c>
      <c r="AF11" s="43">
        <v>-0.41257854467071803</v>
      </c>
      <c r="AG11" s="44" t="s">
        <v>50</v>
      </c>
    </row>
    <row r="12" spans="1:33" s="45" customFormat="1" ht="15" customHeight="1" x14ac:dyDescent="0.25">
      <c r="A12" s="465"/>
      <c r="B12" s="29">
        <v>28</v>
      </c>
      <c r="D12" s="47" t="s">
        <v>1122</v>
      </c>
      <c r="E12" s="50"/>
      <c r="F12" s="52"/>
      <c r="G12" s="33" t="s">
        <v>458</v>
      </c>
      <c r="H12" s="34">
        <v>3003160.9470149241</v>
      </c>
      <c r="I12" s="34">
        <v>811537.71270723874</v>
      </c>
      <c r="J12" s="34">
        <v>590337.83289042907</v>
      </c>
      <c r="K12" s="34">
        <v>590337.83289042907</v>
      </c>
      <c r="L12" s="35">
        <f>IF(ISERROR(K12/$H12*100),"- ",(K12/$H12*100))</f>
        <v>19.657215956980657</v>
      </c>
      <c r="M12" s="35">
        <f>IF(ISERROR(I12/$H12*100),"- ",(I12/$H12*100))</f>
        <v>27.022784560177815</v>
      </c>
      <c r="N12" s="35">
        <v>163.17566901289527</v>
      </c>
      <c r="O12" s="35">
        <v>163.17566901289527</v>
      </c>
      <c r="P12" s="42">
        <f>IF(AND(O12&lt;0,O11&lt;0),"NA",IF(AND(O12&gt;0,O11&lt;0),"LP",IF(AND(O12&lt;0,O11&gt;0),"PL",((O12/O11-1)*100))))</f>
        <v>4.7670596529675979</v>
      </c>
      <c r="Q12" s="34">
        <v>60.922792581411734</v>
      </c>
      <c r="R12" s="37">
        <v>50.173695198500297</v>
      </c>
      <c r="S12" s="34">
        <v>0</v>
      </c>
      <c r="T12" s="39">
        <f>IF(O12&lt;0,"- ",IF(ISERROR(($E9-S12)/O12),"- ",(($E9-S12)/O12)))</f>
        <v>15.018783221941799</v>
      </c>
      <c r="U12" s="34">
        <v>-523329.07766345306</v>
      </c>
      <c r="V12" s="34">
        <v>10460</v>
      </c>
      <c r="W12" s="34">
        <v>8866847.0803625993</v>
      </c>
      <c r="X12" s="39">
        <f>IF(I12&lt;0,"- ",IF(ISERROR((U12+V12+W12)/I12),"- ",(U12+V12+W12)/I12))</f>
        <v>10.294010828937083</v>
      </c>
      <c r="Y12" s="39">
        <f>IF(ISERROR(W12/H12),"- ",(W12/H12))</f>
        <v>2.952504789720328</v>
      </c>
      <c r="Z12" s="34">
        <v>337.45972476949328</v>
      </c>
      <c r="AA12" s="40">
        <f>IF(Z12&lt;0,"- ",IF(ISERROR(($E9/Z12)),"- ",(($E9/Z12))))</f>
        <v>7.262199960821949</v>
      </c>
      <c r="AB12" s="34">
        <v>138.69931866096098</v>
      </c>
      <c r="AC12" s="41">
        <f>IF(ISERROR(AB12/$E9*100),"- ",(AB12/$E9*100))</f>
        <v>5.659579657280001</v>
      </c>
      <c r="AD12" s="42">
        <v>85.000000000000014</v>
      </c>
      <c r="AE12" s="34">
        <v>3620</v>
      </c>
      <c r="AF12" s="43">
        <v>-0.4408658626817285</v>
      </c>
      <c r="AG12" s="44" t="s">
        <v>50</v>
      </c>
    </row>
    <row r="13" spans="1:33" s="45" customFormat="1" ht="15" customHeight="1" x14ac:dyDescent="0.25">
      <c r="A13" s="465"/>
      <c r="B13" s="46"/>
      <c r="E13" s="53"/>
      <c r="F13" s="76"/>
      <c r="G13" s="77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5" customHeight="1" x14ac:dyDescent="0.25">
      <c r="A14" s="464">
        <v>2</v>
      </c>
      <c r="B14" s="29">
        <v>25</v>
      </c>
      <c r="C14" s="30" t="str">
        <f>VLOOKUP($A14,'All cos summary'!$A$241:$B$260,2,FALSE)</f>
        <v>INFO IB Equity</v>
      </c>
      <c r="D14" s="63" t="s">
        <v>708</v>
      </c>
      <c r="E14" s="64">
        <v>1300.8</v>
      </c>
      <c r="F14" s="65">
        <v>56500.045713836735</v>
      </c>
      <c r="G14" s="33" t="s">
        <v>518</v>
      </c>
      <c r="H14" s="66">
        <v>1629900</v>
      </c>
      <c r="I14" s="66">
        <v>392360</v>
      </c>
      <c r="J14" s="66">
        <v>267130</v>
      </c>
      <c r="K14" s="66">
        <v>267130</v>
      </c>
      <c r="L14" s="67">
        <f>IF(ISERROR(K14/$H14*100),"- ",(K14/$H14*100))</f>
        <v>16.389349039818395</v>
      </c>
      <c r="M14" s="67">
        <f>IF(ISERROR(I14/$H14*100),"- ",(I14/$H14*100))</f>
        <v>24.072642493404501</v>
      </c>
      <c r="N14" s="67">
        <v>64.34483887420653</v>
      </c>
      <c r="O14" s="67">
        <v>64.34483887420653</v>
      </c>
      <c r="P14" s="68" t="s">
        <v>50</v>
      </c>
      <c r="Q14" s="66">
        <v>38.012823289867001</v>
      </c>
      <c r="R14" s="69">
        <v>29.046288342557659</v>
      </c>
      <c r="S14" s="66">
        <v>0</v>
      </c>
      <c r="T14" s="70">
        <f>IF(O14&lt;0,"- ",IF(ISERROR(($E14-S14)/O14),"- ",(($E14-S14)/O14)))</f>
        <v>20.21607362391644</v>
      </c>
      <c r="U14" s="66">
        <v>-479960</v>
      </c>
      <c r="V14" s="66">
        <v>3850</v>
      </c>
      <c r="W14" s="66">
        <v>5263826.7589296</v>
      </c>
      <c r="X14" s="70">
        <f>IF(I14&lt;0,"- ",IF(ISERROR((U14+V14+W14)/I14),"- ",(U14+V14+W14)/I14))</f>
        <v>12.202356914388826</v>
      </c>
      <c r="Y14" s="70">
        <f>IF(ISERROR(W14/H14),"- ",(W14/H14))</f>
        <v>3.2295397011654701</v>
      </c>
      <c r="Z14" s="66">
        <v>230.80124925125298</v>
      </c>
      <c r="AA14" s="71">
        <f>IF(Z14&lt;0,"- ",IF(ISERROR(($E14/Z14)),"- ",(($E14/Z14))))</f>
        <v>5.6360180207860733</v>
      </c>
      <c r="AB14" s="66">
        <v>43</v>
      </c>
      <c r="AC14" s="72">
        <f>IF(ISERROR(AB14/$E14*100),"- ",(AB14/$E14*100))</f>
        <v>3.3056580565805662</v>
      </c>
      <c r="AD14" s="73">
        <v>66.827426647325268</v>
      </c>
      <c r="AE14" s="66">
        <v>20730</v>
      </c>
      <c r="AF14" s="74">
        <v>-0.51981978079105839</v>
      </c>
      <c r="AG14" s="75" t="s">
        <v>50</v>
      </c>
    </row>
    <row r="15" spans="1:33" s="45" customFormat="1" ht="15" customHeight="1" x14ac:dyDescent="0.25">
      <c r="A15" s="465"/>
      <c r="B15" s="29">
        <v>26</v>
      </c>
      <c r="C15" s="47"/>
      <c r="D15" s="47" t="s">
        <v>1017</v>
      </c>
      <c r="E15" s="48"/>
      <c r="F15" s="32"/>
      <c r="G15" s="33" t="s">
        <v>311</v>
      </c>
      <c r="H15" s="34">
        <v>1786059.4182113959</v>
      </c>
      <c r="I15" s="34">
        <v>423168.19026109437</v>
      </c>
      <c r="J15" s="34">
        <v>295717.34733423142</v>
      </c>
      <c r="K15" s="34">
        <v>295717.34733423142</v>
      </c>
      <c r="L15" s="35">
        <f>IF(ISERROR(K15/$H15*100),"- ",(K15/$H15*100))</f>
        <v>16.556971415339031</v>
      </c>
      <c r="M15" s="35">
        <f>IF(ISERROR(I15/$H15*100),"- ",(I15/$H15*100))</f>
        <v>23.692839440071118</v>
      </c>
      <c r="N15" s="35">
        <v>71.927047920080611</v>
      </c>
      <c r="O15" s="35">
        <v>71.927047920080611</v>
      </c>
      <c r="P15" s="42">
        <f>IF(AND(O15&lt;0,O14&lt;0),"NA",IF(AND(O15&gt;0,O14&lt;0),"LP",IF(AND(O15&lt;0,O14&gt;0),"PL",((O15/O14-1)*100))))</f>
        <v>11.783709740414805</v>
      </c>
      <c r="Q15" s="34">
        <v>41.296064663253574</v>
      </c>
      <c r="R15" s="37">
        <v>32.309318738480655</v>
      </c>
      <c r="S15" s="34">
        <v>0</v>
      </c>
      <c r="T15" s="38">
        <f>IF(O15&lt;0,"- ",IF(ISERROR(($E14-S15)/O15),"- ",(($E14-S15)/O15)))</f>
        <v>18.084990801309424</v>
      </c>
      <c r="U15" s="34">
        <v>-350699.80233646929</v>
      </c>
      <c r="V15" s="34">
        <v>4270</v>
      </c>
      <c r="W15" s="34">
        <v>5263826.7589296</v>
      </c>
      <c r="X15" s="38">
        <f>IF(I15&lt;0,"- ",IF(ISERROR((U15+V15+W15)/I15),"- ",(U15+V15+W15)/I15))</f>
        <v>11.620431473261498</v>
      </c>
      <c r="Y15" s="39">
        <f>IF(ISERROR(W15/H15),"- ",(W15/H15))</f>
        <v>2.9471733724295279</v>
      </c>
      <c r="Z15" s="34">
        <v>212.18305721995637</v>
      </c>
      <c r="AA15" s="40">
        <f>IF(Z15&lt;0,"- ",IF(ISERROR(($E14/Z15)),"- ",(($E14/Z15))))</f>
        <v>6.1305554601918342</v>
      </c>
      <c r="AB15" s="34">
        <v>48.127328466298728</v>
      </c>
      <c r="AC15" s="41">
        <f>IF(ISERROR(AB15/$E14*100),"- ",(AB15/$E14*100))</f>
        <v>3.6998253741004556</v>
      </c>
      <c r="AD15" s="42">
        <v>66.911307857057949</v>
      </c>
      <c r="AE15" s="34">
        <v>20240</v>
      </c>
      <c r="AF15" s="43">
        <v>-0.38147344750815471</v>
      </c>
      <c r="AG15" s="44" t="s">
        <v>50</v>
      </c>
    </row>
    <row r="16" spans="1:33" s="45" customFormat="1" ht="15" customHeight="1" x14ac:dyDescent="0.25">
      <c r="A16" s="465"/>
      <c r="B16" s="29">
        <v>27</v>
      </c>
      <c r="C16" s="47"/>
      <c r="D16" s="49" t="s">
        <v>906</v>
      </c>
      <c r="E16" s="50"/>
      <c r="F16" s="51"/>
      <c r="G16" s="33" t="s">
        <v>407</v>
      </c>
      <c r="H16" s="34">
        <v>1929990.1689467614</v>
      </c>
      <c r="I16" s="34">
        <v>467625.0239369779</v>
      </c>
      <c r="J16" s="34">
        <v>307514.71845932852</v>
      </c>
      <c r="K16" s="34">
        <v>307514.71845932852</v>
      </c>
      <c r="L16" s="35">
        <f>IF(ISERROR(K16/$H16*100),"- ",(K16/$H16*100))</f>
        <v>15.933486263670771</v>
      </c>
      <c r="M16" s="35">
        <f>IF(ISERROR(I16/$H16*100),"- ",(I16/$H16*100))</f>
        <v>24.229399271612419</v>
      </c>
      <c r="N16" s="35">
        <v>76.462039833101542</v>
      </c>
      <c r="O16" s="35">
        <v>76.462039833101542</v>
      </c>
      <c r="P16" s="42">
        <f>IF(AND(O16&lt;0,O15&lt;0),"NA",IF(AND(O16&gt;0,O15&lt;0),"LP",IF(AND(O16&lt;0,O15&gt;0),"PL",((O16/O15-1)*100))))</f>
        <v>6.3049882403902302</v>
      </c>
      <c r="Q16" s="34">
        <v>45.200120011052078</v>
      </c>
      <c r="R16" s="37">
        <v>33.480601102703503</v>
      </c>
      <c r="S16" s="34">
        <v>0</v>
      </c>
      <c r="T16" s="39">
        <f>IF(O16&lt;0,"- ",IF(ISERROR(($E14-S16)/O16),"- ",(($E14-S16)/O16)))</f>
        <v>17.012363296079169</v>
      </c>
      <c r="U16" s="34">
        <v>-429337.40194491949</v>
      </c>
      <c r="V16" s="34">
        <v>4750</v>
      </c>
      <c r="W16" s="34">
        <v>5263826.7589296</v>
      </c>
      <c r="X16" s="39">
        <f>IF(I16&lt;0,"- ",IF(ISERROR((U16+V16+W16)/I16),"- ",(U16+V16+W16)/I16))</f>
        <v>10.348546611647686</v>
      </c>
      <c r="Y16" s="39">
        <f>IF(ISERROR(W16/H16),"- ",(W16/H16))</f>
        <v>2.7273852704660082</v>
      </c>
      <c r="Z16" s="34">
        <v>239.84644770712887</v>
      </c>
      <c r="AA16" s="40">
        <f>IF(Z16&lt;0,"- ",IF(ISERROR(($E14/Z16)),"- ",(($E14/Z16))))</f>
        <v>5.4234699426875723</v>
      </c>
      <c r="AB16" s="34">
        <v>53.523427883171053</v>
      </c>
      <c r="AC16" s="41">
        <f>IF(ISERROR(AB16/$E14*100),"- ",(AB16/$E14*100))</f>
        <v>4.1146546650654248</v>
      </c>
      <c r="AD16" s="42">
        <v>69.999999999999957</v>
      </c>
      <c r="AE16" s="34">
        <v>20240</v>
      </c>
      <c r="AF16" s="43">
        <v>-0.46515617010964011</v>
      </c>
      <c r="AG16" s="44" t="s">
        <v>50</v>
      </c>
    </row>
    <row r="17" spans="1:33" s="45" customFormat="1" ht="15" customHeight="1" x14ac:dyDescent="0.25">
      <c r="A17" s="465"/>
      <c r="B17" s="29">
        <v>28</v>
      </c>
      <c r="D17" s="47" t="s">
        <v>1123</v>
      </c>
      <c r="E17" s="50"/>
      <c r="F17" s="52"/>
      <c r="G17" s="33" t="s">
        <v>458</v>
      </c>
      <c r="H17" s="34">
        <v>2062888.7928310633</v>
      </c>
      <c r="I17" s="34">
        <v>499922.0325436414</v>
      </c>
      <c r="J17" s="34">
        <v>331034.56894103868</v>
      </c>
      <c r="K17" s="34">
        <v>331034.56894103868</v>
      </c>
      <c r="L17" s="35">
        <f>IF(ISERROR(K17/$H17*100),"- ",(K17/$H17*100))</f>
        <v>16.047135943122466</v>
      </c>
      <c r="M17" s="35">
        <f>IF(ISERROR(I17/$H17*100),"- ",(I17/$H17*100))</f>
        <v>24.234075742762624</v>
      </c>
      <c r="N17" s="35">
        <v>82.310136319055488</v>
      </c>
      <c r="O17" s="35">
        <v>82.310136319055488</v>
      </c>
      <c r="P17" s="42">
        <f>IF(AND(O17&lt;0,O16&lt;0),"NA",IF(AND(O17&gt;0,O16&lt;0),"LP",IF(AND(O17&lt;0,O16&gt;0),"PL",((O17/O16-1)*100))))</f>
        <v>7.6483657756436507</v>
      </c>
      <c r="Q17" s="34">
        <v>43.886988833710866</v>
      </c>
      <c r="R17" s="37">
        <v>32.637760252090423</v>
      </c>
      <c r="S17" s="34">
        <v>0</v>
      </c>
      <c r="T17" s="39">
        <f>IF(O17&lt;0,"- ",IF(ISERROR(($E14-S17)/O17),"- ",(($E14-S17)/O17)))</f>
        <v>15.803642882545608</v>
      </c>
      <c r="U17" s="34">
        <v>-515196.83821248636</v>
      </c>
      <c r="V17" s="34">
        <v>5230</v>
      </c>
      <c r="W17" s="34">
        <v>5263826.7589296</v>
      </c>
      <c r="X17" s="39">
        <f>IF(I17&lt;0,"- ",IF(ISERROR((U17+V17+W17)/I17),"- ",(U17+V17+W17)/I17))</f>
        <v>9.5092026581207314</v>
      </c>
      <c r="Y17" s="39">
        <f>IF(ISERROR(W17/H17),"- ",(W17/H17))</f>
        <v>2.551677423049858</v>
      </c>
      <c r="Z17" s="34">
        <v>264.53948860284555</v>
      </c>
      <c r="AA17" s="40">
        <f>IF(Z17&lt;0,"- ",IF(ISERROR(($E14/Z17)),"- ",(($E14/Z17))))</f>
        <v>4.9172242936966493</v>
      </c>
      <c r="AB17" s="34">
        <v>57.61709542333886</v>
      </c>
      <c r="AC17" s="41">
        <f>IF(ISERROR(AB17/$E14*100),"- ",(AB17/$E14*100))</f>
        <v>4.4293585042542176</v>
      </c>
      <c r="AD17" s="42">
        <v>70.000000000000014</v>
      </c>
      <c r="AE17" s="34">
        <v>20240</v>
      </c>
      <c r="AF17" s="43">
        <v>-0.50546231843678091</v>
      </c>
      <c r="AG17" s="44" t="s">
        <v>50</v>
      </c>
    </row>
    <row r="18" spans="1:33" s="45" customFormat="1" ht="15" customHeight="1" x14ac:dyDescent="0.25">
      <c r="A18" s="465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5" customHeight="1" x14ac:dyDescent="0.25">
      <c r="A19" s="464">
        <v>3</v>
      </c>
      <c r="B19" s="29">
        <v>25</v>
      </c>
      <c r="C19" s="30" t="str">
        <f>VLOOKUP($A19,'All cos summary'!$A$241:$B$260,2,FALSE)</f>
        <v>HCLT IB Equity</v>
      </c>
      <c r="D19" s="63" t="s">
        <v>706</v>
      </c>
      <c r="E19" s="64">
        <v>1402.2</v>
      </c>
      <c r="F19" s="65">
        <v>40719.868268510705</v>
      </c>
      <c r="G19" s="33" t="s">
        <v>518</v>
      </c>
      <c r="H19" s="66">
        <v>1170550</v>
      </c>
      <c r="I19" s="66">
        <v>255050</v>
      </c>
      <c r="J19" s="66">
        <v>173050</v>
      </c>
      <c r="K19" s="66">
        <v>173050</v>
      </c>
      <c r="L19" s="67">
        <f>IF(ISERROR(K19/$H19*100),"- ",(K19/$H19*100))</f>
        <v>14.783648712143865</v>
      </c>
      <c r="M19" s="67">
        <f>IF(ISERROR(I19/$H19*100),"- ",(I19/$H19*100))</f>
        <v>21.788902652599205</v>
      </c>
      <c r="N19" s="67">
        <v>63.792970501983788</v>
      </c>
      <c r="O19" s="67">
        <v>63.792970501983788</v>
      </c>
      <c r="P19" s="68" t="s">
        <v>50</v>
      </c>
      <c r="Q19" s="66">
        <v>32.513573041904579</v>
      </c>
      <c r="R19" s="69">
        <v>25.094621441726243</v>
      </c>
      <c r="S19" s="66">
        <v>0</v>
      </c>
      <c r="T19" s="70">
        <f>IF(O19&lt;0,"- ",IF(ISERROR(($E19-S19)/O19),"- ",(($E19-S19)/O19)))</f>
        <v>21.980478240253689</v>
      </c>
      <c r="U19" s="66">
        <v>-326110</v>
      </c>
      <c r="V19" s="66">
        <v>180</v>
      </c>
      <c r="W19" s="66">
        <v>3793666.5272357999</v>
      </c>
      <c r="X19" s="70">
        <f>IF(I19&lt;0,"- ",IF(ISERROR((U19+V19+W19)/I19),"- ",(U19+V19+W19)/I19))</f>
        <v>13.596300832134091</v>
      </c>
      <c r="Y19" s="70">
        <f>IF(ISERROR(W19/H19),"- ",(W19/H19))</f>
        <v>3.240926510816112</v>
      </c>
      <c r="Z19" s="66">
        <v>256.77546144557533</v>
      </c>
      <c r="AA19" s="71">
        <f>IF(Z19&lt;0,"- ",IF(ISERROR(($E19/Z19)),"- ",(($E19/Z19))))</f>
        <v>5.4608021814311973</v>
      </c>
      <c r="AB19" s="66">
        <v>60</v>
      </c>
      <c r="AC19" s="72">
        <f>IF(ISERROR(AB19/$E19*100),"- ",(AB19/$E19*100))</f>
        <v>4.2789901583226353</v>
      </c>
      <c r="AD19" s="73">
        <v>94.054250065270381</v>
      </c>
      <c r="AE19" s="66">
        <v>5430</v>
      </c>
      <c r="AF19" s="74">
        <v>-0.47281505538479385</v>
      </c>
      <c r="AG19" s="75" t="s">
        <v>50</v>
      </c>
    </row>
    <row r="20" spans="1:33" s="45" customFormat="1" ht="15" customHeight="1" x14ac:dyDescent="0.25">
      <c r="A20" s="465"/>
      <c r="B20" s="29">
        <v>26</v>
      </c>
      <c r="C20" s="47"/>
      <c r="D20" s="47" t="s">
        <v>1018</v>
      </c>
      <c r="E20" s="48"/>
      <c r="F20" s="32"/>
      <c r="G20" s="33" t="s">
        <v>311</v>
      </c>
      <c r="H20" s="34">
        <v>1301573.8833999999</v>
      </c>
      <c r="I20" s="34">
        <v>270890.94196249987</v>
      </c>
      <c r="J20" s="34">
        <v>177717.25455224988</v>
      </c>
      <c r="K20" s="34">
        <v>177717.25455224988</v>
      </c>
      <c r="L20" s="35">
        <f>IF(ISERROR(K20/$H20*100),"- ",(K20/$H20*100))</f>
        <v>13.654027390901005</v>
      </c>
      <c r="M20" s="35">
        <f>IF(ISERROR(I20/$H20*100),"- ",(I20/$H20*100))</f>
        <v>20.812567416831733</v>
      </c>
      <c r="N20" s="35">
        <v>65.509328069572177</v>
      </c>
      <c r="O20" s="35">
        <v>65.509328069572177</v>
      </c>
      <c r="P20" s="42">
        <f>IF(AND(O20&lt;0,O19&lt;0),"NA",IF(AND(O20&gt;0,O19&lt;0),"LP",IF(AND(O20&lt;0,O19&gt;0),"PL",((O20/O19-1)*100))))</f>
        <v>2.6905120643896163</v>
      </c>
      <c r="Q20" s="34">
        <v>32.191952796716706</v>
      </c>
      <c r="R20" s="37">
        <v>24.858874936275129</v>
      </c>
      <c r="S20" s="34">
        <v>0</v>
      </c>
      <c r="T20" s="38">
        <f>IF(O20&lt;0,"- ",IF(ISERROR(($E19-S20)/O20),"- ",(($E19-S20)/O20)))</f>
        <v>21.404585290675495</v>
      </c>
      <c r="U20" s="34">
        <v>-580341.20356847346</v>
      </c>
      <c r="V20" s="34">
        <v>280</v>
      </c>
      <c r="W20" s="34">
        <v>3793666.5272357999</v>
      </c>
      <c r="X20" s="38">
        <f>IF(I20&lt;0,"- ",IF(ISERROR((U20+V20+W20)/I20),"- ",(U20+V20+W20)/I20))</f>
        <v>11.86309627182807</v>
      </c>
      <c r="Y20" s="39">
        <f>IF(ISERROR(W20/H20),"- ",(W20/H20))</f>
        <v>2.9146762820147409</v>
      </c>
      <c r="Z20" s="34">
        <v>270.29072139454246</v>
      </c>
      <c r="AA20" s="40">
        <f>IF(Z20&lt;0,"- ",IF(ISERROR(($E19/Z20)),"- ",(($E19/Z20))))</f>
        <v>5.1877474475093557</v>
      </c>
      <c r="AB20" s="34">
        <v>46.489023182480999</v>
      </c>
      <c r="AC20" s="41">
        <f>IF(ISERROR(AB20/$E19*100),"- ",(AB20/$E19*100))</f>
        <v>3.3154345444644844</v>
      </c>
      <c r="AD20" s="42">
        <v>70.965501482641926</v>
      </c>
      <c r="AE20" s="34">
        <v>0</v>
      </c>
      <c r="AF20" s="43">
        <v>-0.8115131857122847</v>
      </c>
      <c r="AG20" s="44" t="s">
        <v>50</v>
      </c>
    </row>
    <row r="21" spans="1:33" s="45" customFormat="1" ht="15" customHeight="1" x14ac:dyDescent="0.25">
      <c r="A21" s="465"/>
      <c r="B21" s="29">
        <v>27</v>
      </c>
      <c r="C21" s="47"/>
      <c r="D21" s="49" t="s">
        <v>819</v>
      </c>
      <c r="E21" s="50"/>
      <c r="F21" s="51"/>
      <c r="G21" s="33" t="s">
        <v>407</v>
      </c>
      <c r="H21" s="34">
        <v>1412447.1901313695</v>
      </c>
      <c r="I21" s="34">
        <v>310361.96761886938</v>
      </c>
      <c r="J21" s="34">
        <v>210589.56778796337</v>
      </c>
      <c r="K21" s="34">
        <v>210589.56778796337</v>
      </c>
      <c r="L21" s="35">
        <f>IF(ISERROR(K21/$H21*100),"- ",(K21/$H21*100))</f>
        <v>14.909553380779975</v>
      </c>
      <c r="M21" s="35">
        <f>IF(ISERROR(I21/$H21*100),"- ",(I21/$H21*100))</f>
        <v>21.973350209999928</v>
      </c>
      <c r="N21" s="35">
        <v>77.626571032781271</v>
      </c>
      <c r="O21" s="35">
        <v>77.626571032781271</v>
      </c>
      <c r="P21" s="42">
        <f>IF(AND(O21&lt;0,O20&lt;0),"NA",IF(AND(O21&gt;0,O20&lt;0),"LP",IF(AND(O21&lt;0,O20&gt;0),"PL",((O21/O20-1)*100))))</f>
        <v>18.496973362847413</v>
      </c>
      <c r="Q21" s="34">
        <v>36.332109660081144</v>
      </c>
      <c r="R21" s="37">
        <v>27.722905325847197</v>
      </c>
      <c r="S21" s="34">
        <v>0</v>
      </c>
      <c r="T21" s="39">
        <f>IF(O21&lt;0,"- ",IF(ISERROR(($E19-S21)/O21),"- ",(($E19-S21)/O21)))</f>
        <v>18.063402535297595</v>
      </c>
      <c r="U21" s="34">
        <v>-629382.85143941804</v>
      </c>
      <c r="V21" s="34">
        <v>280</v>
      </c>
      <c r="W21" s="34">
        <v>3793666.5272357999</v>
      </c>
      <c r="X21" s="39">
        <f>IF(I21&lt;0,"- ",IF(ISERROR((U21+V21+W21)/I21),"- ",(U21+V21+W21)/I21))</f>
        <v>10.196364264846164</v>
      </c>
      <c r="Y21" s="39">
        <f>IF(ISERROR(W21/H21),"- ",(W21/H21))</f>
        <v>2.6858820306640681</v>
      </c>
      <c r="Z21" s="34">
        <v>289.7268533897776</v>
      </c>
      <c r="AA21" s="40">
        <f>IF(Z21&lt;0,"- ",IF(ISERROR(($E19/Z21)),"- ",(($E19/Z21))))</f>
        <v>4.8397308830520496</v>
      </c>
      <c r="AB21" s="34">
        <v>58.219928274585961</v>
      </c>
      <c r="AC21" s="41">
        <f>IF(ISERROR(AB21/$E19*100),"- ",(AB21/$E19*100))</f>
        <v>4.1520416684200514</v>
      </c>
      <c r="AD21" s="42">
        <v>74.999999999999986</v>
      </c>
      <c r="AE21" s="34">
        <v>0</v>
      </c>
      <c r="AF21" s="43">
        <v>-0.82824103007716954</v>
      </c>
      <c r="AG21" s="44" t="s">
        <v>50</v>
      </c>
    </row>
    <row r="22" spans="1:33" s="45" customFormat="1" ht="15" customHeight="1" x14ac:dyDescent="0.25">
      <c r="A22" s="465"/>
      <c r="B22" s="29">
        <v>28</v>
      </c>
      <c r="D22" s="47" t="s">
        <v>1122</v>
      </c>
      <c r="E22" s="50"/>
      <c r="F22" s="52"/>
      <c r="G22" s="33" t="s">
        <v>458</v>
      </c>
      <c r="H22" s="34">
        <v>1507512.6290851552</v>
      </c>
      <c r="I22" s="34">
        <v>330641.23209515511</v>
      </c>
      <c r="J22" s="34">
        <v>224637.95125041477</v>
      </c>
      <c r="K22" s="34">
        <v>224637.95125041477</v>
      </c>
      <c r="L22" s="35">
        <f>IF(ISERROR(K22/$H22*100),"- ",(K22/$H22*100))</f>
        <v>14.90123179841869</v>
      </c>
      <c r="M22" s="35">
        <f>IF(ISERROR(I22/$H22*100),"- ",(I22/$H22*100))</f>
        <v>21.932899646473082</v>
      </c>
      <c r="N22" s="35">
        <v>82.805022407171066</v>
      </c>
      <c r="O22" s="35">
        <v>82.805022407171066</v>
      </c>
      <c r="P22" s="42">
        <f>IF(AND(O22&lt;0,O21&lt;0),"NA",IF(AND(O22&gt;0,O21&lt;0),"LP",IF(AND(O22&lt;0,O21&gt;0),"PL",((O22/O21-1)*100))))</f>
        <v>6.6709778694243216</v>
      </c>
      <c r="Q22" s="34">
        <v>36.235376182530956</v>
      </c>
      <c r="R22" s="37">
        <v>27.593191454356624</v>
      </c>
      <c r="S22" s="34">
        <v>0</v>
      </c>
      <c r="T22" s="39">
        <f>IF(O22&lt;0,"- ",IF(ISERROR(($E19-S22)/O22),"- ",(($E19-S22)/O22)))</f>
        <v>16.933755456342549</v>
      </c>
      <c r="U22" s="34">
        <v>-683163.39796498371</v>
      </c>
      <c r="V22" s="34">
        <v>280</v>
      </c>
      <c r="W22" s="34">
        <v>3793666.5272357999</v>
      </c>
      <c r="X22" s="39">
        <f>IF(I22&lt;0,"- ",IF(ISERROR((U22+V22+W22)/I22),"- ",(U22+V22+W22)/I22))</f>
        <v>9.4083339502423744</v>
      </c>
      <c r="Y22" s="39">
        <f>IF(ISERROR(W22/H22),"- ",(W22/H22))</f>
        <v>2.5165072942294442</v>
      </c>
      <c r="Z22" s="34">
        <v>310.45759822861021</v>
      </c>
      <c r="AA22" s="40">
        <f>IF(Z22&lt;0,"- ",IF(ISERROR(($E19/Z22)),"- ",(($E19/Z22))))</f>
        <v>4.5165588086765673</v>
      </c>
      <c r="AB22" s="34">
        <v>62.103766805378321</v>
      </c>
      <c r="AC22" s="41">
        <f>IF(ISERROR(AB22/$E19*100),"- ",(AB22/$E19*100))</f>
        <v>4.4290234492496303</v>
      </c>
      <c r="AD22" s="42">
        <v>75.000000000000028</v>
      </c>
      <c r="AE22" s="34">
        <v>0</v>
      </c>
      <c r="AF22" s="43">
        <v>-0.83886881761314924</v>
      </c>
      <c r="AG22" s="44" t="s">
        <v>50</v>
      </c>
    </row>
    <row r="23" spans="1:33" s="45" customFormat="1" ht="15" customHeight="1" x14ac:dyDescent="0.25">
      <c r="A23" s="465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5" customHeight="1" x14ac:dyDescent="0.25">
      <c r="A24" s="464">
        <v>4</v>
      </c>
      <c r="B24" s="29">
        <v>25</v>
      </c>
      <c r="C24" s="30" t="str">
        <f>VLOOKUP($A24,'All cos summary'!$A$241:$B$260,2,FALSE)</f>
        <v>WPRO IB Equity</v>
      </c>
      <c r="D24" s="63" t="s">
        <v>720</v>
      </c>
      <c r="E24" s="64">
        <v>194.91</v>
      </c>
      <c r="F24" s="65">
        <v>21917.844416701333</v>
      </c>
      <c r="G24" s="33" t="s">
        <v>518</v>
      </c>
      <c r="H24" s="66">
        <v>890916</v>
      </c>
      <c r="I24" s="66">
        <v>180850</v>
      </c>
      <c r="J24" s="66">
        <v>131354</v>
      </c>
      <c r="K24" s="66">
        <v>131354</v>
      </c>
      <c r="L24" s="67">
        <f>IF(ISERROR(K24/$H24*100),"- ",(K24/$H24*100))</f>
        <v>14.743701987617239</v>
      </c>
      <c r="M24" s="67">
        <f>IF(ISERROR(I24/$H24*100),"- ",(I24/$H24*100))</f>
        <v>20.299332372524461</v>
      </c>
      <c r="N24" s="67">
        <v>12.523096482012734</v>
      </c>
      <c r="O24" s="67">
        <v>12.523096482012734</v>
      </c>
      <c r="P24" s="68" t="s">
        <v>50</v>
      </c>
      <c r="Q24" s="66">
        <v>15.766732695351363</v>
      </c>
      <c r="R24" s="69">
        <v>16.646136845200076</v>
      </c>
      <c r="S24" s="66">
        <v>0</v>
      </c>
      <c r="T24" s="70">
        <f>IF(O24&lt;0,"- ",IF(ISERROR(($E24-S24)/O24),"- ",(($E24-S24)/O24)))</f>
        <v>15.564042030655482</v>
      </c>
      <c r="U24" s="66">
        <v>-399416</v>
      </c>
      <c r="V24" s="66">
        <v>2138</v>
      </c>
      <c r="W24" s="66">
        <v>2041975.9750819798</v>
      </c>
      <c r="X24" s="70">
        <f>IF(I24&lt;0,"- ",IF(ISERROR((U24+V24+W24)/I24),"- ",(U24+V24+W24)/I24))</f>
        <v>9.0942658284875844</v>
      </c>
      <c r="Y24" s="70">
        <f>IF(ISERROR(W24/H24),"- ",(W24/H24))</f>
        <v>2.2919960749183761</v>
      </c>
      <c r="Z24" s="66">
        <v>78.96975747917449</v>
      </c>
      <c r="AA24" s="71">
        <f>IF(Z24&lt;0,"- ",IF(ISERROR(($E24/Z24)),"- ",(($E24/Z24))))</f>
        <v>2.4681600428037362</v>
      </c>
      <c r="AB24" s="66">
        <v>5.9815818327497103</v>
      </c>
      <c r="AC24" s="72">
        <f>IF(ISERROR(AB24/$E24*100),"- ",(AB24/$E24*100))</f>
        <v>3.0688942756911959</v>
      </c>
      <c r="AD24" s="73">
        <v>47.764399494495784</v>
      </c>
      <c r="AE24" s="66">
        <v>20944</v>
      </c>
      <c r="AF24" s="74">
        <v>-0.50505604835395501</v>
      </c>
      <c r="AG24" s="75" t="s">
        <v>50</v>
      </c>
    </row>
    <row r="25" spans="1:33" s="45" customFormat="1" ht="15" customHeight="1" x14ac:dyDescent="0.25">
      <c r="A25" s="465"/>
      <c r="B25" s="29">
        <v>26</v>
      </c>
      <c r="C25" s="47"/>
      <c r="D25" s="47" t="s">
        <v>882</v>
      </c>
      <c r="E25" s="48"/>
      <c r="F25" s="32"/>
      <c r="G25" s="33" t="s">
        <v>311</v>
      </c>
      <c r="H25" s="34">
        <v>928195.77419593756</v>
      </c>
      <c r="I25" s="34">
        <v>180133.31911980559</v>
      </c>
      <c r="J25" s="34">
        <v>131942.79040841261</v>
      </c>
      <c r="K25" s="34">
        <v>131942.79040841261</v>
      </c>
      <c r="L25" s="35">
        <f>IF(ISERROR(K25/$H25*100),"- ",(K25/$H25*100))</f>
        <v>14.214974262591301</v>
      </c>
      <c r="M25" s="35">
        <f>IF(ISERROR(I25/$H25*100),"- ",(I25/$H25*100))</f>
        <v>19.406823875690296</v>
      </c>
      <c r="N25" s="35">
        <v>12.576055883244543</v>
      </c>
      <c r="O25" s="35">
        <v>12.576055883244543</v>
      </c>
      <c r="P25" s="42">
        <f>IF(AND(O25&lt;0,O24&lt;0),"NA",IF(AND(O25&gt;0,O24&lt;0),"LP",IF(AND(O25&lt;0,O24&gt;0),"PL",((O25/O24-1)*100))))</f>
        <v>0.42289382109188534</v>
      </c>
      <c r="Q25" s="34">
        <v>14.578147081925666</v>
      </c>
      <c r="R25" s="37">
        <v>15.521209109757397</v>
      </c>
      <c r="S25" s="34">
        <v>0</v>
      </c>
      <c r="T25" s="38">
        <f>IF(O25&lt;0,"- ",IF(ISERROR(($E24-S25)/O25),"- ",(($E24-S25)/O25)))</f>
        <v>15.498499832501894</v>
      </c>
      <c r="U25" s="34">
        <v>-406166.94576823083</v>
      </c>
      <c r="V25" s="34">
        <v>2174</v>
      </c>
      <c r="W25" s="34">
        <v>2041975.9750819798</v>
      </c>
      <c r="X25" s="38">
        <f>IF(I25&lt;0,"- ",IF(ISERROR((U25+V25+W25)/I25),"- ",(U25+V25+W25)/I25))</f>
        <v>9.0931707544029443</v>
      </c>
      <c r="Y25" s="39">
        <f>IF(ISERROR(W25/H25),"- ",(W25/H25))</f>
        <v>2.1999410381402238</v>
      </c>
      <c r="Z25" s="34">
        <v>83.100125607814519</v>
      </c>
      <c r="AA25" s="40">
        <f>IF(Z25&lt;0,"- ",IF(ISERROR(($E24/Z25)),"- ",(($E24/Z25))))</f>
        <v>2.3454838193610525</v>
      </c>
      <c r="AB25" s="34">
        <v>8.9659027765423982</v>
      </c>
      <c r="AC25" s="41">
        <f>IF(ISERROR(AB25/$E24*100),"- ",(AB25/$E24*100))</f>
        <v>4.6000219468177095</v>
      </c>
      <c r="AD25" s="42">
        <v>71.2934393722593</v>
      </c>
      <c r="AE25" s="34">
        <v>20974</v>
      </c>
      <c r="AF25" s="43">
        <v>-0.47658940829592394</v>
      </c>
      <c r="AG25" s="44" t="s">
        <v>50</v>
      </c>
    </row>
    <row r="26" spans="1:33" s="45" customFormat="1" ht="15" customHeight="1" x14ac:dyDescent="0.25">
      <c r="A26" s="465"/>
      <c r="B26" s="29">
        <v>27</v>
      </c>
      <c r="C26" s="47"/>
      <c r="D26" s="49" t="s">
        <v>795</v>
      </c>
      <c r="E26" s="50"/>
      <c r="F26" s="51"/>
      <c r="G26" s="33" t="s">
        <v>407</v>
      </c>
      <c r="H26" s="34">
        <v>1005862.8995493751</v>
      </c>
      <c r="I26" s="34">
        <v>203404.71269663441</v>
      </c>
      <c r="J26" s="34">
        <v>147432.458541025</v>
      </c>
      <c r="K26" s="34">
        <v>147432.458541025</v>
      </c>
      <c r="L26" s="35">
        <f>IF(ISERROR(K26/$H26*100),"- ",(K26/$H26*100))</f>
        <v>14.657311509060978</v>
      </c>
      <c r="M26" s="35">
        <f>IF(ISERROR(I26/$H26*100),"- ",(I26/$H26*100))</f>
        <v>20.22191222956522</v>
      </c>
      <c r="N26" s="35">
        <v>14.043531113960851</v>
      </c>
      <c r="O26" s="35">
        <v>14.043531113960851</v>
      </c>
      <c r="P26" s="42">
        <f>IF(AND(O26&lt;0,O25&lt;0),"NA",IF(AND(O26&gt;0,O25&lt;0),"LP",IF(AND(O26&lt;0,O25&gt;0),"PL",((O26/O25-1)*100))))</f>
        <v>11.668803354090285</v>
      </c>
      <c r="Q26" s="34">
        <v>15.946711426802684</v>
      </c>
      <c r="R26" s="37">
        <v>16.491933267722541</v>
      </c>
      <c r="S26" s="34">
        <v>0</v>
      </c>
      <c r="T26" s="39">
        <f>IF(O26&lt;0,"- ",IF(ISERROR(($E24-S26)/O26),"- ",(($E24-S26)/O26)))</f>
        <v>13.878988013651176</v>
      </c>
      <c r="U26" s="34">
        <v>-463112.29751156911</v>
      </c>
      <c r="V26" s="34">
        <v>2174</v>
      </c>
      <c r="W26" s="34">
        <v>2041975.9750819798</v>
      </c>
      <c r="X26" s="39">
        <f>IF(I26&lt;0,"- ",IF(ISERROR((U26+V26+W26)/I26),"- ",(U26+V26+W26)/I26))</f>
        <v>7.7728665015172522</v>
      </c>
      <c r="Y26" s="39">
        <f>IF(ISERROR(W26/H26),"- ",(W26/H26))</f>
        <v>2.0300738559865183</v>
      </c>
      <c r="Z26" s="34">
        <v>87.260470602850759</v>
      </c>
      <c r="AA26" s="40">
        <f>IF(Z26&lt;0,"- ",IF(ISERROR(($E24/Z26)),"- ",(($E24/Z26))))</f>
        <v>2.2336574471056356</v>
      </c>
      <c r="AB26" s="34">
        <v>9.8304717797726049</v>
      </c>
      <c r="AC26" s="41">
        <f>IF(ISERROR(AB26/$E24*100),"- ",(AB26/$E24*100))</f>
        <v>5.0435953926287036</v>
      </c>
      <c r="AD26" s="42">
        <v>70.000000000000057</v>
      </c>
      <c r="AE26" s="34">
        <v>20974</v>
      </c>
      <c r="AF26" s="43">
        <v>-0.51678501796272591</v>
      </c>
      <c r="AG26" s="44" t="s">
        <v>50</v>
      </c>
    </row>
    <row r="27" spans="1:33" s="45" customFormat="1" ht="15" customHeight="1" x14ac:dyDescent="0.25">
      <c r="A27" s="465"/>
      <c r="B27" s="29">
        <v>28</v>
      </c>
      <c r="D27" s="47" t="s">
        <v>1123</v>
      </c>
      <c r="E27" s="50"/>
      <c r="F27" s="52"/>
      <c r="G27" s="33" t="s">
        <v>458</v>
      </c>
      <c r="H27" s="34">
        <v>1067614.6830750001</v>
      </c>
      <c r="I27" s="34">
        <v>215640.48418277563</v>
      </c>
      <c r="J27" s="34">
        <v>158163.76057150005</v>
      </c>
      <c r="K27" s="34">
        <v>158163.76057150005</v>
      </c>
      <c r="L27" s="35">
        <f>IF(ISERROR(K27/$H27*100),"- ",(K27/$H27*100))</f>
        <v>14.814685773705216</v>
      </c>
      <c r="M27" s="35">
        <f>IF(ISERROR(I27/$H27*100),"- ",(I27/$H27*100))</f>
        <v>20.19834380337263</v>
      </c>
      <c r="N27" s="35">
        <v>15.065730536324496</v>
      </c>
      <c r="O27" s="35">
        <v>15.065730536324496</v>
      </c>
      <c r="P27" s="42">
        <f>IF(AND(O27&lt;0,O26&lt;0),"NA",IF(AND(O27&gt;0,O26&lt;0),"LP",IF(AND(O27&lt;0,O26&gt;0),"PL",((O27/O26-1)*100))))</f>
        <v>7.2787920222390667</v>
      </c>
      <c r="Q27" s="34">
        <v>16.292715344142351</v>
      </c>
      <c r="R27" s="37">
        <v>16.829395630552646</v>
      </c>
      <c r="S27" s="34">
        <v>0</v>
      </c>
      <c r="T27" s="39">
        <f>IF(O27&lt;0,"- ",IF(ISERROR(($E24-S27)/O27),"- ",(($E24-S27)/O27)))</f>
        <v>12.937308252663804</v>
      </c>
      <c r="U27" s="34">
        <v>-522649.00529326638</v>
      </c>
      <c r="V27" s="34">
        <v>2174</v>
      </c>
      <c r="W27" s="34">
        <v>2041975.9750819798</v>
      </c>
      <c r="X27" s="39">
        <f>IF(I27&lt;0,"- ",IF(ISERROR((U27+V27+W27)/I27),"- ",(U27+V27+W27)/I27))</f>
        <v>7.0557297047204637</v>
      </c>
      <c r="Y27" s="39">
        <f>IF(ISERROR(W27/H27),"- ",(W27/H27))</f>
        <v>1.9126525772393586</v>
      </c>
      <c r="Z27" s="34">
        <v>91.780189763748112</v>
      </c>
      <c r="AA27" s="40">
        <f>IF(Z27&lt;0,"- ",IF(ISERROR(($E24/Z27)),"- ",(($E24/Z27))))</f>
        <v>2.1236608956869549</v>
      </c>
      <c r="AB27" s="34">
        <v>10.546011375427142</v>
      </c>
      <c r="AC27" s="41">
        <f>IF(ISERROR(AB27/$E24*100),"- ",(AB27/$E24*100))</f>
        <v>5.4107082117013716</v>
      </c>
      <c r="AD27" s="42">
        <v>69.999999999999972</v>
      </c>
      <c r="AE27" s="34">
        <v>20974</v>
      </c>
      <c r="AF27" s="43">
        <v>-0.55484055538494625</v>
      </c>
      <c r="AG27" s="44" t="s">
        <v>50</v>
      </c>
    </row>
    <row r="28" spans="1:33" s="45" customFormat="1" ht="15" customHeight="1" x14ac:dyDescent="0.25">
      <c r="A28" s="465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5" customHeight="1" x14ac:dyDescent="0.25">
      <c r="A29" s="464">
        <f>A24+1</f>
        <v>5</v>
      </c>
      <c r="B29" s="29">
        <v>25</v>
      </c>
      <c r="C29" s="30" t="str">
        <f>VLOOKUP($A29,'All cos summary'!$A$241:$B$260,2,FALSE)</f>
        <v>TECHM IB Equity</v>
      </c>
      <c r="D29" s="63" t="s">
        <v>719</v>
      </c>
      <c r="E29" s="64">
        <v>1441.5</v>
      </c>
      <c r="F29" s="65">
        <v>15160.641493672516</v>
      </c>
      <c r="G29" s="33" t="s">
        <v>518</v>
      </c>
      <c r="H29" s="66">
        <v>529883</v>
      </c>
      <c r="I29" s="66">
        <v>69911</v>
      </c>
      <c r="J29" s="66">
        <v>42702</v>
      </c>
      <c r="K29" s="66">
        <v>42702</v>
      </c>
      <c r="L29" s="67">
        <f>IF(ISERROR(K29/$H29*100),"- ",(K29/$H29*100))</f>
        <v>8.058760141389703</v>
      </c>
      <c r="M29" s="67">
        <f>IF(ISERROR(I29/$H29*100),"- ",(I29/$H29*100))</f>
        <v>13.193667281267752</v>
      </c>
      <c r="N29" s="67">
        <v>48.129879146310103</v>
      </c>
      <c r="O29" s="67">
        <v>48.129879146310103</v>
      </c>
      <c r="P29" s="68" t="s">
        <v>50</v>
      </c>
      <c r="Q29" s="66">
        <v>20.803918262689866</v>
      </c>
      <c r="R29" s="69">
        <v>15.806510718866425</v>
      </c>
      <c r="S29" s="66">
        <v>0</v>
      </c>
      <c r="T29" s="70">
        <f>IF(O29&lt;0,"- ",IF(ISERROR(($E29-S29)/O29),"- ",(($E29-S29)/O29)))</f>
        <v>29.950210255421204</v>
      </c>
      <c r="U29" s="66">
        <v>-72529</v>
      </c>
      <c r="V29" s="66">
        <v>4302</v>
      </c>
      <c r="W29" s="66">
        <v>1412441.1647580001</v>
      </c>
      <c r="X29" s="70">
        <f>IF(I29&lt;0,"- ",IF(ISERROR((U29+V29+W29)/I29),"- ",(U29+V29+W29)/I29))</f>
        <v>19.227505896897483</v>
      </c>
      <c r="Y29" s="70">
        <f>IF(ISERROR(W29/H29),"- ",(W29/H29))</f>
        <v>2.6655717672731529</v>
      </c>
      <c r="Z29" s="66">
        <v>308.39438158909746</v>
      </c>
      <c r="AA29" s="71">
        <f>IF(Z29&lt;0,"- ",IF(ISERROR(($E29/Z29)),"- ",(($E29/Z29))))</f>
        <v>4.6742096680627752</v>
      </c>
      <c r="AB29" s="66">
        <v>45.000000000000007</v>
      </c>
      <c r="AC29" s="72">
        <f>IF(ISERROR(AB29/$E29*100),"- ",(AB29/$E29*100))</f>
        <v>3.1217481789802295</v>
      </c>
      <c r="AD29" s="73">
        <v>93.497014324936117</v>
      </c>
      <c r="AE29" s="66">
        <v>4424</v>
      </c>
      <c r="AF29" s="74">
        <v>-0.26403705962121282</v>
      </c>
      <c r="AG29" s="75">
        <v>15.97202362449487</v>
      </c>
    </row>
    <row r="30" spans="1:33" s="45" customFormat="1" ht="15" customHeight="1" x14ac:dyDescent="0.25">
      <c r="A30" s="465"/>
      <c r="B30" s="29">
        <v>26</v>
      </c>
      <c r="C30" s="47"/>
      <c r="D30" s="47" t="s">
        <v>1019</v>
      </c>
      <c r="E30" s="48"/>
      <c r="F30" s="32"/>
      <c r="G30" s="33" t="s">
        <v>311</v>
      </c>
      <c r="H30" s="34">
        <v>564951.19050000003</v>
      </c>
      <c r="I30" s="34">
        <v>89362.453700564016</v>
      </c>
      <c r="J30" s="34">
        <v>50296.721256892371</v>
      </c>
      <c r="K30" s="34">
        <v>50296.721256892371</v>
      </c>
      <c r="L30" s="35">
        <f>IF(ISERROR(K30/$H30*100),"- ",(K30/$H30*100))</f>
        <v>8.9028436620123141</v>
      </c>
      <c r="M30" s="35">
        <f>IF(ISERROR(I30/$H30*100),"- ",(I30/$H30*100))</f>
        <v>15.817729956719864</v>
      </c>
      <c r="N30" s="35">
        <v>56.662259954288736</v>
      </c>
      <c r="O30" s="35">
        <v>56.662259954288736</v>
      </c>
      <c r="P30" s="42">
        <f>IF(AND(O30&lt;0,O29&lt;0),"NA",IF(AND(O30&gt;0,O29&lt;0),"LP",IF(AND(O30&lt;0,O29&gt;0),"PL",((O30/O29-1)*100))))</f>
        <v>17.727825125097517</v>
      </c>
      <c r="Q30" s="34">
        <v>25.094832124955758</v>
      </c>
      <c r="R30" s="37">
        <v>18.281603028919033</v>
      </c>
      <c r="S30" s="34">
        <v>0</v>
      </c>
      <c r="T30" s="38">
        <f>IF(O30&lt;0,"- ",IF(ISERROR(($E29-S30)/O30),"- ",(($E29-S30)/O30)))</f>
        <v>25.44021366537276</v>
      </c>
      <c r="U30" s="34">
        <v>-77810.440389541996</v>
      </c>
      <c r="V30" s="34">
        <v>4519</v>
      </c>
      <c r="W30" s="34">
        <v>1412441.1647580001</v>
      </c>
      <c r="X30" s="38">
        <f>IF(I30&lt;0,"- ",IF(ISERROR((U30+V30+W30)/I30),"- ",(U30+V30+W30)/I30))</f>
        <v>14.985597070282841</v>
      </c>
      <c r="Y30" s="39">
        <f>IF(ISERROR(W30/H30),"- ",(W30/H30))</f>
        <v>2.5001118477296136</v>
      </c>
      <c r="Z30" s="34">
        <v>311.63920284533975</v>
      </c>
      <c r="AA30" s="40">
        <f>IF(Z30&lt;0,"- ",IF(ISERROR(($E29/Z30)),"- ",(($E29/Z30))))</f>
        <v>4.6255412888967866</v>
      </c>
      <c r="AB30" s="34">
        <v>53.045887768485514</v>
      </c>
      <c r="AC30" s="41">
        <f>IF(ISERROR(AB30/$E29*100),"- ",(AB30/$E29*100))</f>
        <v>3.6799089676368726</v>
      </c>
      <c r="AD30" s="42">
        <v>93.617670405803324</v>
      </c>
      <c r="AE30" s="34">
        <v>4428</v>
      </c>
      <c r="AF30" s="43">
        <v>-0.27835913934895118</v>
      </c>
      <c r="AG30" s="44">
        <v>21.473466983966528</v>
      </c>
    </row>
    <row r="31" spans="1:33" s="45" customFormat="1" ht="15" customHeight="1" x14ac:dyDescent="0.25">
      <c r="A31" s="465"/>
      <c r="B31" s="29">
        <v>27</v>
      </c>
      <c r="C31" s="47"/>
      <c r="D31" s="49" t="s">
        <v>904</v>
      </c>
      <c r="E31" s="50"/>
      <c r="F31" s="51"/>
      <c r="G31" s="33" t="s">
        <v>407</v>
      </c>
      <c r="H31" s="34">
        <v>615281.22037370515</v>
      </c>
      <c r="I31" s="34">
        <v>106097.90323486899</v>
      </c>
      <c r="J31" s="34">
        <v>68189.257807648202</v>
      </c>
      <c r="K31" s="34">
        <v>68189.257807648202</v>
      </c>
      <c r="L31" s="35">
        <f>IF(ISERROR(K31/$H31*100),"- ",(K31/$H31*100))</f>
        <v>11.082616460523839</v>
      </c>
      <c r="M31" s="35">
        <f>IF(ISERROR(I31/$H31*100),"- ",(I31/$H31*100))</f>
        <v>17.243806526457607</v>
      </c>
      <c r="N31" s="35">
        <v>76.819270827867498</v>
      </c>
      <c r="O31" s="35">
        <v>76.819270827867498</v>
      </c>
      <c r="P31" s="42">
        <f>IF(AND(O31&lt;0,O30&lt;0),"NA",IF(AND(O31&gt;0,O30&lt;0),"LP",IF(AND(O31&lt;0,O30&gt;0),"PL",((O31/O30-1)*100))))</f>
        <v>35.573962086651804</v>
      </c>
      <c r="Q31" s="34">
        <v>31.032526757799456</v>
      </c>
      <c r="R31" s="37">
        <v>24.370838966328524</v>
      </c>
      <c r="S31" s="34">
        <v>0</v>
      </c>
      <c r="T31" s="39">
        <f>IF(O31&lt;0,"- ",IF(ISERROR(($E29-S31)/O31),"- ",(($E29-S31)/O31)))</f>
        <v>18.7648227386854</v>
      </c>
      <c r="U31" s="34">
        <v>-80898.253985318122</v>
      </c>
      <c r="V31" s="34">
        <v>4519</v>
      </c>
      <c r="W31" s="34">
        <v>1412441.1647580001</v>
      </c>
      <c r="X31" s="39">
        <f>IF(I31&lt;0,"- ",IF(ISERROR((U31+V31+W31)/I31),"- ",(U31+V31+W31)/I31))</f>
        <v>12.592726812093929</v>
      </c>
      <c r="Y31" s="39">
        <f>IF(ISERROR(W31/H31),"- ",(W31/H31))</f>
        <v>2.2956025927463242</v>
      </c>
      <c r="Z31" s="34">
        <v>318.78038126502491</v>
      </c>
      <c r="AA31" s="40">
        <f>IF(Z31&lt;0,"- ",IF(ISERROR(($E29/Z31)),"- ",(($E29/Z31))))</f>
        <v>4.5219219397368686</v>
      </c>
      <c r="AB31" s="34">
        <v>69.13734374508077</v>
      </c>
      <c r="AC31" s="41">
        <f>IF(ISERROR(AB31/$E29*100),"- ",(AB31/$E29*100))</f>
        <v>4.7962083763496892</v>
      </c>
      <c r="AD31" s="42">
        <v>90.000000000000028</v>
      </c>
      <c r="AE31" s="34">
        <v>4428</v>
      </c>
      <c r="AF31" s="43">
        <v>-0.28453484351883512</v>
      </c>
      <c r="AG31" s="44">
        <v>26.993436574175757</v>
      </c>
    </row>
    <row r="32" spans="1:33" s="45" customFormat="1" ht="15" customHeight="1" x14ac:dyDescent="0.25">
      <c r="A32" s="465"/>
      <c r="B32" s="29">
        <v>28</v>
      </c>
      <c r="D32" s="47" t="s">
        <v>1123</v>
      </c>
      <c r="E32" s="50"/>
      <c r="F32" s="52"/>
      <c r="G32" s="33" t="s">
        <v>458</v>
      </c>
      <c r="H32" s="34">
        <v>660089.82244890928</v>
      </c>
      <c r="I32" s="34">
        <v>118380.8168425996</v>
      </c>
      <c r="J32" s="34">
        <v>76695.034761978401</v>
      </c>
      <c r="K32" s="34">
        <v>76695.034761978401</v>
      </c>
      <c r="L32" s="35">
        <f>IF(ISERROR(K32/$H32*100),"- ",(K32/$H32*100))</f>
        <v>11.618878545565604</v>
      </c>
      <c r="M32" s="35">
        <f>IF(ISERROR(I32/$H32*100),"- ",(I32/$H32*100))</f>
        <v>17.934046673134734</v>
      </c>
      <c r="N32" s="35">
        <v>86.401536487647689</v>
      </c>
      <c r="O32" s="35">
        <v>86.401536487647689</v>
      </c>
      <c r="P32" s="42">
        <f>IF(AND(O32&lt;0,O31&lt;0),"NA",IF(AND(O32&gt;0,O31&lt;0),"LP",IF(AND(O32&lt;0,O31&gt;0),"PL",((O32/O31-1)*100))))</f>
        <v>12.473778462765694</v>
      </c>
      <c r="Q32" s="34">
        <v>34.095154729793329</v>
      </c>
      <c r="R32" s="37">
        <v>26.763780959290784</v>
      </c>
      <c r="S32" s="34">
        <v>0</v>
      </c>
      <c r="T32" s="39">
        <f>IF(O32&lt;0,"- ",IF(ISERROR(($E29-S32)/O32),"- ",(($E29-S32)/O32)))</f>
        <v>16.683731083949908</v>
      </c>
      <c r="U32" s="34">
        <v>-88195.767858301901</v>
      </c>
      <c r="V32" s="34">
        <v>4519</v>
      </c>
      <c r="W32" s="34">
        <v>1412441.1647580001</v>
      </c>
      <c r="X32" s="39">
        <f>IF(I32&lt;0,"- ",IF(ISERROR((U32+V32+W32)/I32),"- ",(U32+V32+W32)/I32))</f>
        <v>11.224490862116937</v>
      </c>
      <c r="Y32" s="39">
        <f>IF(ISERROR(W32/H32),"- ",(W32/H32))</f>
        <v>2.1397711595035576</v>
      </c>
      <c r="Z32" s="34">
        <v>326.87978625068808</v>
      </c>
      <c r="AA32" s="40">
        <f>IF(Z32&lt;0,"- ",IF(ISERROR(($E29/Z32)),"- ",(($E29/Z32))))</f>
        <v>4.4098780672063222</v>
      </c>
      <c r="AB32" s="34">
        <v>77.761382838882867</v>
      </c>
      <c r="AC32" s="41">
        <f>IF(ISERROR(AB32/$E29*100),"- ",(AB32/$E29*100))</f>
        <v>5.3944767838281562</v>
      </c>
      <c r="AD32" s="42">
        <v>89.999999999999929</v>
      </c>
      <c r="AE32" s="34">
        <v>4428</v>
      </c>
      <c r="AF32" s="43">
        <v>-0.30299308958740961</v>
      </c>
      <c r="AG32" s="44">
        <v>30.49790319340303</v>
      </c>
    </row>
    <row r="33" spans="1:33" s="45" customFormat="1" ht="15" customHeight="1" x14ac:dyDescent="0.25">
      <c r="A33" s="465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5" customHeight="1" x14ac:dyDescent="0.25">
      <c r="A34" s="464">
        <f>A29+1</f>
        <v>6</v>
      </c>
      <c r="B34" s="29">
        <v>25</v>
      </c>
      <c r="C34" s="30" t="str">
        <f>VLOOKUP($A34,'All cos summary'!$A$241:$B$260,2,FALSE)</f>
        <v>LTM IB Equity</v>
      </c>
      <c r="D34" s="63" t="s">
        <v>713</v>
      </c>
      <c r="E34" s="64">
        <v>4303.8999999999996</v>
      </c>
      <c r="F34" s="65">
        <v>13692.867805352867</v>
      </c>
      <c r="G34" s="33" t="s">
        <v>518</v>
      </c>
      <c r="H34" s="66">
        <v>380081</v>
      </c>
      <c r="I34" s="66">
        <v>64949</v>
      </c>
      <c r="J34" s="66">
        <v>45986</v>
      </c>
      <c r="K34" s="66">
        <v>45986</v>
      </c>
      <c r="L34" s="67">
        <f>IF(ISERROR(K34/$H34*100),"- ",(K34/$H34*100))</f>
        <v>12.098999950010656</v>
      </c>
      <c r="M34" s="67">
        <f>IF(ISERROR(I34/$H34*100),"- ",(I34/$H34*100))</f>
        <v>17.088199620607185</v>
      </c>
      <c r="N34" s="67">
        <v>154.84873726185202</v>
      </c>
      <c r="O34" s="67" t="e">
        <v>#N/A</v>
      </c>
      <c r="P34" s="68" t="s">
        <v>50</v>
      </c>
      <c r="Q34" s="66">
        <v>27.374330493393057</v>
      </c>
      <c r="R34" s="69">
        <v>21.531344667262861</v>
      </c>
      <c r="S34" s="66">
        <v>0</v>
      </c>
      <c r="T34" s="70" t="e">
        <f>IF(O34&lt;0,"- ",IF(ISERROR(($E34-S34)/O34),"- ",(($E34-S34)/O34)))</f>
        <v>#N/A</v>
      </c>
      <c r="U34" s="66">
        <v>-35859</v>
      </c>
      <c r="V34" s="66">
        <v>132</v>
      </c>
      <c r="W34" s="66">
        <v>1275696.0290856999</v>
      </c>
      <c r="X34" s="70">
        <f>IF(I34&lt;0,"- ",IF(ISERROR((U34+V34+W34)/I34),"- ",(U34+V34+W34)/I34))</f>
        <v>19.091426027894194</v>
      </c>
      <c r="Y34" s="70">
        <f>IF(ISERROR(W34/H34),"- ",(W34/H34))</f>
        <v>3.3563793746219881</v>
      </c>
      <c r="Z34" s="66" t="e">
        <v>#N/A</v>
      </c>
      <c r="AA34" s="71" t="e">
        <f>IF(Z34&lt;0,"- ",IF(ISERROR(($E34/Z34)),"- ",(($E34/Z34))))</f>
        <v>#N/A</v>
      </c>
      <c r="AB34" s="66">
        <v>64.829396325459328</v>
      </c>
      <c r="AC34" s="72">
        <f>IF(ISERROR(AB34/$E34*100),"- ",(AB34/$E34*100))</f>
        <v>1.5062942058472393</v>
      </c>
      <c r="AD34" s="73">
        <v>41.866273804888472</v>
      </c>
      <c r="AE34" s="66">
        <v>296</v>
      </c>
      <c r="AF34" s="74">
        <v>-0.16780929294441924</v>
      </c>
      <c r="AG34" s="75">
        <v>19.732520616708499</v>
      </c>
    </row>
    <row r="35" spans="1:33" s="45" customFormat="1" ht="15" customHeight="1" x14ac:dyDescent="0.25">
      <c r="A35" s="465"/>
      <c r="B35" s="29">
        <v>26</v>
      </c>
      <c r="C35" s="47"/>
      <c r="D35" s="47" t="s">
        <v>953</v>
      </c>
      <c r="E35" s="48"/>
      <c r="F35" s="32"/>
      <c r="G35" s="33" t="s">
        <v>311</v>
      </c>
      <c r="H35" s="34">
        <v>421737.79239999998</v>
      </c>
      <c r="I35" s="34">
        <v>76565.609399999987</v>
      </c>
      <c r="J35" s="34">
        <v>51201.279143411986</v>
      </c>
      <c r="K35" s="34">
        <v>51201.279143411986</v>
      </c>
      <c r="L35" s="35">
        <f>IF(ISERROR(K35/$H35*100),"- ",(K35/$H35*100))</f>
        <v>12.140548005441683</v>
      </c>
      <c r="M35" s="35">
        <f>IF(ISERROR(I35/$H35*100),"- ",(I35/$H35*100))</f>
        <v>18.154789724744617</v>
      </c>
      <c r="N35" s="35">
        <v>172.59556162610434</v>
      </c>
      <c r="O35" s="35" t="e">
        <v>#N/A</v>
      </c>
      <c r="P35" s="42" t="e">
        <f>IF(AND(O35&lt;0,O34&lt;0),"NA",IF(AND(O35&gt;0,O34&lt;0),"LP",IF(AND(O35&lt;0,O34&gt;0),"PL",((O35/O34-1)*100))))</f>
        <v>#N/A</v>
      </c>
      <c r="Q35" s="34">
        <v>26.636763446536886</v>
      </c>
      <c r="R35" s="37">
        <v>21.348920785072909</v>
      </c>
      <c r="S35" s="34">
        <v>0</v>
      </c>
      <c r="T35" s="38" t="e">
        <f>IF(O35&lt;0,"- ",IF(ISERROR(($E34-S35)/O35),"- ",(($E34-S35)/O35)))</f>
        <v>#N/A</v>
      </c>
      <c r="U35" s="34">
        <v>-46519.113302954007</v>
      </c>
      <c r="V35" s="34">
        <v>836</v>
      </c>
      <c r="W35" s="34">
        <v>1275696.0290856999</v>
      </c>
      <c r="X35" s="38">
        <f>IF(I35&lt;0,"- ",IF(ISERROR((U35+V35+W35)/I35),"- ",(U35+V35+W35)/I35))</f>
        <v>16.064822384640305</v>
      </c>
      <c r="Y35" s="39">
        <f>IF(ISERROR(W35/H35),"- ",(W35/H35))</f>
        <v>3.0248558513716448</v>
      </c>
      <c r="Z35" s="34" t="e">
        <v>#N/A</v>
      </c>
      <c r="AA35" s="40" t="e">
        <f>IF(Z35&lt;0,"- ",IF(ISERROR(($E34/Z35)),"- ",(($E34/Z35))))</f>
        <v>#N/A</v>
      </c>
      <c r="AB35" s="34">
        <v>84.278995639016813</v>
      </c>
      <c r="AC35" s="41">
        <f>IF(ISERROR(AB35/$E34*100),"- ",(AB35/$E34*100))</f>
        <v>1.9582006003628527</v>
      </c>
      <c r="AD35" s="42">
        <v>48.83033772420599</v>
      </c>
      <c r="AE35" s="34">
        <v>296</v>
      </c>
      <c r="AF35" s="43">
        <v>-0.19357576349574199</v>
      </c>
      <c r="AG35" s="44">
        <v>23.421832809181488</v>
      </c>
    </row>
    <row r="36" spans="1:33" s="45" customFormat="1" ht="15" customHeight="1" x14ac:dyDescent="0.25">
      <c r="A36" s="465"/>
      <c r="B36" s="29">
        <v>27</v>
      </c>
      <c r="C36" s="47"/>
      <c r="D36" s="49" t="s">
        <v>840</v>
      </c>
      <c r="E36" s="50"/>
      <c r="F36" s="51"/>
      <c r="G36" s="33" t="s">
        <v>407</v>
      </c>
      <c r="H36" s="34">
        <v>475445.39559505112</v>
      </c>
      <c r="I36" s="34">
        <v>91939.552595051035</v>
      </c>
      <c r="J36" s="34">
        <v>66164.869559532817</v>
      </c>
      <c r="K36" s="34">
        <v>66164.869559532817</v>
      </c>
      <c r="L36" s="35">
        <f>IF(ISERROR(K36/$H36*100),"- ",(K36/$H36*100))</f>
        <v>13.916397166224135</v>
      </c>
      <c r="M36" s="35">
        <f>IF(ISERROR(I36/$H36*100),"- ",(I36/$H36*100))</f>
        <v>19.337562935062742</v>
      </c>
      <c r="N36" s="35">
        <v>223.03667042300586</v>
      </c>
      <c r="O36" s="35" t="e">
        <v>#N/A</v>
      </c>
      <c r="P36" s="42" t="e">
        <f>IF(AND(O36&lt;0,O35&lt;0),"NA",IF(AND(O36&gt;0,O35&lt;0),"LP",IF(AND(O36&lt;0,O35&gt;0),"PL",((O36/O35-1)*100))))</f>
        <v>#N/A</v>
      </c>
      <c r="Q36" s="34">
        <v>30.148436777762772</v>
      </c>
      <c r="R36" s="37">
        <v>24.461150635618427</v>
      </c>
      <c r="S36" s="34">
        <v>0</v>
      </c>
      <c r="T36" s="39" t="e">
        <f>IF(O36&lt;0,"- ",IF(ISERROR(($E34-S36)/O36),"- ",(($E34-S36)/O36)))</f>
        <v>#N/A</v>
      </c>
      <c r="U36" s="34">
        <v>-70195.230094766477</v>
      </c>
      <c r="V36" s="34">
        <v>836</v>
      </c>
      <c r="W36" s="34">
        <v>1275696.0290856999</v>
      </c>
      <c r="X36" s="39">
        <f>IF(I36&lt;0,"- ",IF(ISERROR((U36+V36+W36)/I36),"- ",(U36+V36+W36)/I36))</f>
        <v>13.120977478585955</v>
      </c>
      <c r="Y36" s="39">
        <f>IF(ISERROR(W36/H36),"- ",(W36/H36))</f>
        <v>2.6831599188989572</v>
      </c>
      <c r="Z36" s="34" t="e">
        <v>#N/A</v>
      </c>
      <c r="AA36" s="40" t="e">
        <f>IF(Z36&lt;0,"- ",IF(ISERROR(($E34/Z36)),"- ",(($E34/Z36))))</f>
        <v>#N/A</v>
      </c>
      <c r="AB36" s="34">
        <v>100.26036114287976</v>
      </c>
      <c r="AC36" s="41">
        <f>IF(ISERROR(AB36/$E34*100),"- ",(AB36/$E34*100))</f>
        <v>2.3295234820251349</v>
      </c>
      <c r="AD36" s="42">
        <v>44.952411167512693</v>
      </c>
      <c r="AE36" s="34">
        <v>296</v>
      </c>
      <c r="AF36" s="43">
        <v>-0.25871214874083642</v>
      </c>
      <c r="AG36" s="44">
        <v>28.528894575064097</v>
      </c>
    </row>
    <row r="37" spans="1:33" s="45" customFormat="1" ht="15" customHeight="1" x14ac:dyDescent="0.25">
      <c r="A37" s="465"/>
      <c r="B37" s="29">
        <v>28</v>
      </c>
      <c r="D37" s="47" t="s">
        <v>1123</v>
      </c>
      <c r="E37" s="50"/>
      <c r="F37" s="52"/>
      <c r="G37" s="33" t="s">
        <v>458</v>
      </c>
      <c r="H37" s="34">
        <v>525831.81427067798</v>
      </c>
      <c r="I37" s="34">
        <v>103538.04727067795</v>
      </c>
      <c r="J37" s="34">
        <v>74890.333649514025</v>
      </c>
      <c r="K37" s="34">
        <v>74890.333649514025</v>
      </c>
      <c r="L37" s="35">
        <f>IF(ISERROR(K37/$H37*100),"- ",(K37/$H37*100))</f>
        <v>14.242259904602001</v>
      </c>
      <c r="M37" s="35">
        <f>IF(ISERROR(I37/$H37*100),"- ",(I37/$H37*100))</f>
        <v>19.690335286061746</v>
      </c>
      <c r="N37" s="35">
        <v>252.44953666879934</v>
      </c>
      <c r="O37" s="35" t="e">
        <v>#N/A</v>
      </c>
      <c r="P37" s="42" t="e">
        <f>IF(AND(O37&lt;0,O36&lt;0),"NA",IF(AND(O37&gt;0,O36&lt;0),"LP",IF(AND(O37&lt;0,O36&gt;0),"PL",((O37/O36-1)*100))))</f>
        <v>#N/A</v>
      </c>
      <c r="Q37" s="34">
        <v>30.246425538389389</v>
      </c>
      <c r="R37" s="37">
        <v>24.274584561422241</v>
      </c>
      <c r="S37" s="34">
        <v>0</v>
      </c>
      <c r="T37" s="39" t="e">
        <f>IF(O37&lt;0,"- ",IF(ISERROR(($E34-S37)/O37),"- ",(($E34-S37)/O37)))</f>
        <v>#N/A</v>
      </c>
      <c r="U37" s="34">
        <v>-98428.078990416543</v>
      </c>
      <c r="V37" s="34">
        <v>836</v>
      </c>
      <c r="W37" s="34">
        <v>1275696.0290856999</v>
      </c>
      <c r="X37" s="39">
        <f>IF(I37&lt;0,"- ",IF(ISERROR((U37+V37+W37)/I37),"- ",(U37+V37+W37)/I37))</f>
        <v>11.378464063701955</v>
      </c>
      <c r="Y37" s="39">
        <f>IF(ISERROR(W37/H37),"- ",(W37/H37))</f>
        <v>2.4260533396121611</v>
      </c>
      <c r="Z37" s="34" t="e">
        <v>#N/A</v>
      </c>
      <c r="AA37" s="40" t="e">
        <f>IF(Z37&lt;0,"- ",IF(ISERROR(($E34/Z37)),"- ",(($E34/Z37))))</f>
        <v>#N/A</v>
      </c>
      <c r="AB37" s="34">
        <v>113.48215371383938</v>
      </c>
      <c r="AC37" s="41">
        <f>IF(ISERROR(AB37/$E34*100),"- ",(AB37/$E34*100))</f>
        <v>2.6367284024684445</v>
      </c>
      <c r="AD37" s="42">
        <v>44.952411167512686</v>
      </c>
      <c r="AE37" s="34">
        <v>296</v>
      </c>
      <c r="AF37" s="43">
        <v>-0.31817774786939251</v>
      </c>
      <c r="AG37" s="44">
        <v>32.402525892622599</v>
      </c>
    </row>
    <row r="38" spans="1:33" s="45" customFormat="1" ht="15" customHeight="1" x14ac:dyDescent="0.25">
      <c r="A38" s="465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5" customHeight="1" x14ac:dyDescent="0.25">
      <c r="A39" s="464">
        <f>A34+1</f>
        <v>7</v>
      </c>
      <c r="B39" s="29">
        <v>25</v>
      </c>
      <c r="C39" s="30" t="str">
        <f>VLOOKUP($A39,'All cos summary'!$A$241:$B$260,2,FALSE)</f>
        <v>PSYS IB Equity</v>
      </c>
      <c r="D39" s="63" t="s">
        <v>715</v>
      </c>
      <c r="E39" s="64">
        <v>5227.7</v>
      </c>
      <c r="F39" s="65">
        <v>8774.047166864164</v>
      </c>
      <c r="G39" s="33" t="s">
        <v>518</v>
      </c>
      <c r="H39" s="66">
        <v>119387.15</v>
      </c>
      <c r="I39" s="66">
        <v>20581.44999999999</v>
      </c>
      <c r="J39" s="66">
        <v>14001.059999999989</v>
      </c>
      <c r="K39" s="66">
        <v>14001.059999999989</v>
      </c>
      <c r="L39" s="67">
        <f>IF(ISERROR(K39/$H39*100),"- ",(K39/$H39*100))</f>
        <v>11.727443028835172</v>
      </c>
      <c r="M39" s="67">
        <f>IF(ISERROR(I39/$H39*100),"- ",(I39/$H39*100))</f>
        <v>17.239250622868536</v>
      </c>
      <c r="N39" s="67">
        <v>89.826130991787736</v>
      </c>
      <c r="O39" s="67">
        <v>89.826130991787736</v>
      </c>
      <c r="P39" s="68" t="s">
        <v>50</v>
      </c>
      <c r="Q39" s="66">
        <v>31.582707568680391</v>
      </c>
      <c r="R39" s="69">
        <v>24.833750627004708</v>
      </c>
      <c r="S39" s="66">
        <v>9803.2099999999991</v>
      </c>
      <c r="T39" s="70">
        <f>IF(O39&lt;0,"- ",IF(ISERROR(($E39)/O39),"- ",(($E39)/O39)))</f>
        <v>58.197986958582653</v>
      </c>
      <c r="U39" s="66">
        <v>-20057.919999999998</v>
      </c>
      <c r="V39" s="66">
        <v>0</v>
      </c>
      <c r="W39" s="66">
        <v>817434.1043008999</v>
      </c>
      <c r="X39" s="70">
        <f>IF(I39&lt;0,"- ",IF(ISERROR((U39+V39+W39)/I39),"- ",(U39+V39+W39)/I39))</f>
        <v>38.742468791115314</v>
      </c>
      <c r="Y39" s="70">
        <f>IF(ISERROR(W39/H39),"- ",(W39/H39))</f>
        <v>6.8469186533131907</v>
      </c>
      <c r="Z39" s="66">
        <v>405.35239254579938</v>
      </c>
      <c r="AA39" s="71">
        <f>IF(Z39&lt;0,"- ",IF(ISERROR(($E39/Z39)),"- ",(($E39/Z39))))</f>
        <v>12.896679768355728</v>
      </c>
      <c r="AB39" s="66">
        <v>40.421758946304458</v>
      </c>
      <c r="AC39" s="72">
        <f>IF(ISERROR(AB39/$E39*100),"- ",(AB39/$E39*100))</f>
        <v>0.77322262077595227</v>
      </c>
      <c r="AD39" s="73">
        <v>44.999999999999979</v>
      </c>
      <c r="AE39" s="66">
        <v>770.25</v>
      </c>
      <c r="AF39" s="74">
        <v>-0.3557683370947704</v>
      </c>
      <c r="AG39" s="75" t="s">
        <v>50</v>
      </c>
    </row>
    <row r="40" spans="1:33" s="45" customFormat="1" ht="15" customHeight="1" x14ac:dyDescent="0.25">
      <c r="A40" s="465"/>
      <c r="B40" s="29">
        <v>26</v>
      </c>
      <c r="C40" s="47"/>
      <c r="D40" s="47" t="s">
        <v>1020</v>
      </c>
      <c r="E40" s="48"/>
      <c r="F40" s="32"/>
      <c r="G40" s="33" t="s">
        <v>311</v>
      </c>
      <c r="H40" s="34">
        <v>146480.52499999999</v>
      </c>
      <c r="I40" s="34">
        <v>28183.982425237751</v>
      </c>
      <c r="J40" s="34">
        <v>18799.111377306879</v>
      </c>
      <c r="K40" s="34">
        <v>18799.111377306879</v>
      </c>
      <c r="L40" s="35">
        <f>IF(ISERROR(K40/$H40*100),"- ",(K40/$H40*100))</f>
        <v>12.833864008411275</v>
      </c>
      <c r="M40" s="35">
        <f>IF(ISERROR(I40/$H40*100),"- ",(I40/$H40*100))</f>
        <v>19.240771034400478</v>
      </c>
      <c r="N40" s="35">
        <v>119.52512188828032</v>
      </c>
      <c r="O40" s="35">
        <v>119.52512188828032</v>
      </c>
      <c r="P40" s="42">
        <f>IF(AND(O40&lt;0,O39&lt;0),"NA",IF(AND(O40&gt;0,O39&lt;0),"LP",IF(AND(O40&lt;0,O39&gt;0),"PL",((O40/O39-1)*100))))</f>
        <v>33.062751972705783</v>
      </c>
      <c r="Q40" s="34">
        <v>36.726453241732003</v>
      </c>
      <c r="R40" s="37">
        <v>27.499899180893866</v>
      </c>
      <c r="S40" s="34">
        <v>16407.22</v>
      </c>
      <c r="T40" s="38">
        <f>IF(O40&lt;0,"- ",IF(ISERROR(($E39)/O40),"- ",(($E39)/O40)))</f>
        <v>43.737248851219</v>
      </c>
      <c r="U40" s="34">
        <v>-20378.04363560096</v>
      </c>
      <c r="V40" s="34">
        <v>0</v>
      </c>
      <c r="W40" s="34">
        <v>817434.1043008999</v>
      </c>
      <c r="X40" s="38">
        <f>IF(I40&lt;0,"- ",IF(ISERROR((U40+V40+W40)/I40),"- ",(U40+V40+W40)/I40))</f>
        <v>28.280462591814693</v>
      </c>
      <c r="Y40" s="39">
        <f>IF(ISERROR(W40/H40),"- ",(W40/H40))</f>
        <v>5.5804968223652933</v>
      </c>
      <c r="Z40" s="34">
        <v>467.56662051794234</v>
      </c>
      <c r="AA40" s="40">
        <f>IF(Z40&lt;0,"- ",IF(ISERROR(($E39/Z40)),"- ",(($E39/Z40))))</f>
        <v>11.180652704012674</v>
      </c>
      <c r="AB40" s="34">
        <v>53.786304849726129</v>
      </c>
      <c r="AC40" s="41">
        <f>IF(ISERROR(AB40/$E39*100),"- ",(AB40/$E39*100))</f>
        <v>1.0288712980799612</v>
      </c>
      <c r="AD40" s="42">
        <v>44.999999999999986</v>
      </c>
      <c r="AE40" s="34">
        <v>788.75</v>
      </c>
      <c r="AF40" s="43">
        <v>-0.29809608243470237</v>
      </c>
      <c r="AG40" s="44">
        <v>200.6772400228476</v>
      </c>
    </row>
    <row r="41" spans="1:33" s="45" customFormat="1" ht="15" customHeight="1" x14ac:dyDescent="0.25">
      <c r="A41" s="465"/>
      <c r="B41" s="29">
        <v>27</v>
      </c>
      <c r="C41" s="47"/>
      <c r="D41" s="49" t="s">
        <v>845</v>
      </c>
      <c r="E41" s="50"/>
      <c r="F41" s="51"/>
      <c r="G41" s="33" t="s">
        <v>407</v>
      </c>
      <c r="H41" s="34">
        <v>173504.61989225078</v>
      </c>
      <c r="I41" s="34">
        <v>34071.035682157628</v>
      </c>
      <c r="J41" s="34">
        <v>23559.92026347058</v>
      </c>
      <c r="K41" s="34">
        <v>23559.92026347058</v>
      </c>
      <c r="L41" s="35">
        <f>IF(ISERROR(K41/$H41*100),"- ",(K41/$H41*100))</f>
        <v>13.578843190516585</v>
      </c>
      <c r="M41" s="35">
        <f>IF(ISERROR(I41/$H41*100),"- ",(I41/$H41*100))</f>
        <v>19.636961657456904</v>
      </c>
      <c r="N41" s="35">
        <v>149.79443893123531</v>
      </c>
      <c r="O41" s="35">
        <v>149.79443893123531</v>
      </c>
      <c r="P41" s="42">
        <f>IF(AND(O41&lt;0,O40&lt;0),"NA",IF(AND(O41&gt;0,O40&lt;0),"LP",IF(AND(O41&lt;0,O40&gt;0),"PL",((O41/O40-1)*100))))</f>
        <v>25.32464854647678</v>
      </c>
      <c r="Q41" s="34">
        <v>39.060385994904038</v>
      </c>
      <c r="R41" s="37">
        <v>29.44304034753258</v>
      </c>
      <c r="S41" s="34">
        <v>16407.22</v>
      </c>
      <c r="T41" s="39">
        <f>IF(O41&lt;0,"- ",IF(ISERROR(($E39)/O41),"- ",(($E39)/O41)))</f>
        <v>34.899159390021346</v>
      </c>
      <c r="U41" s="34">
        <v>-29363.078315006336</v>
      </c>
      <c r="V41" s="34">
        <v>0</v>
      </c>
      <c r="W41" s="34">
        <v>817434.1043008999</v>
      </c>
      <c r="X41" s="39">
        <f>IF(I41&lt;0,"- ",IF(ISERROR((U41+V41+W41)/I41),"- ",(U41+V41+W41)/I41))</f>
        <v>23.130233942333366</v>
      </c>
      <c r="Y41" s="39">
        <f>IF(ISERROR(W41/H41),"- ",(W41/H41))</f>
        <v>4.7113103086738555</v>
      </c>
      <c r="Z41" s="34">
        <v>549.95356193012185</v>
      </c>
      <c r="AA41" s="40">
        <f>IF(Z41&lt;0,"- ",IF(ISERROR(($E39/Z41)),"- ",(($E39/Z41))))</f>
        <v>9.5057116852790582</v>
      </c>
      <c r="AB41" s="34">
        <v>67.407497519055937</v>
      </c>
      <c r="AC41" s="41">
        <f>IF(ISERROR(AB41/$E39*100),"- ",(AB41/$E39*100))</f>
        <v>1.2894293383142863</v>
      </c>
      <c r="AD41" s="42">
        <v>45.000000000000028</v>
      </c>
      <c r="AE41" s="34">
        <v>788.75</v>
      </c>
      <c r="AF41" s="43">
        <v>-0.36695298196613529</v>
      </c>
      <c r="AG41" s="44">
        <v>61.940956633190886</v>
      </c>
    </row>
    <row r="42" spans="1:33" s="45" customFormat="1" ht="15" customHeight="1" x14ac:dyDescent="0.25">
      <c r="A42" s="465"/>
      <c r="B42" s="29">
        <v>28</v>
      </c>
      <c r="D42" s="47" t="s">
        <v>1122</v>
      </c>
      <c r="E42" s="50"/>
      <c r="F42" s="52"/>
      <c r="G42" s="33" t="s">
        <v>458</v>
      </c>
      <c r="H42" s="34">
        <v>199484.42492203973</v>
      </c>
      <c r="I42" s="34">
        <v>39609.405757403307</v>
      </c>
      <c r="J42" s="34">
        <v>27723.622718513529</v>
      </c>
      <c r="K42" s="34">
        <v>27723.622718513529</v>
      </c>
      <c r="L42" s="35">
        <f>IF(ISERROR(K42/$H42*100),"- ",(K42/$H42*100))</f>
        <v>13.897637737556787</v>
      </c>
      <c r="M42" s="35">
        <f>IF(ISERROR(I42/$H42*100),"- ",(I42/$H42*100))</f>
        <v>19.855888886003513</v>
      </c>
      <c r="N42" s="35">
        <v>176.26734147737869</v>
      </c>
      <c r="O42" s="35">
        <v>176.26734147737869</v>
      </c>
      <c r="P42" s="42">
        <f>IF(AND(O42&lt;0,O41&lt;0),"NA",IF(AND(O42&gt;0,O41&lt;0),"LP",IF(AND(O42&lt;0,O41&gt;0),"PL",((O42/O41-1)*100))))</f>
        <v>17.672820656777553</v>
      </c>
      <c r="Q42" s="34">
        <v>38.477378673156721</v>
      </c>
      <c r="R42" s="37">
        <v>29.455107751978055</v>
      </c>
      <c r="S42" s="34">
        <v>0</v>
      </c>
      <c r="T42" s="39">
        <f>IF(O42&lt;0,"- ",IF(ISERROR(($E39)/O42),"- ",(($E39)/O42)))</f>
        <v>29.657791149422298</v>
      </c>
      <c r="U42" s="34">
        <v>-42780.254994537419</v>
      </c>
      <c r="V42" s="34">
        <v>0</v>
      </c>
      <c r="W42" s="34">
        <v>817434.1043008999</v>
      </c>
      <c r="X42" s="39">
        <f>IF(I42&lt;0,"- ",IF(ISERROR((U42+V42+W42)/I42),"- ",(U42+V42+W42)/I42))</f>
        <v>19.557320653859435</v>
      </c>
      <c r="Y42" s="39">
        <f>IF(ISERROR(W42/H42),"- ",(W42/H42))</f>
        <v>4.0977339690572849</v>
      </c>
      <c r="Z42" s="34">
        <v>646.90059974268001</v>
      </c>
      <c r="AA42" s="40">
        <f>IF(Z42&lt;0,"- ",IF(ISERROR(($E39/Z42)),"- ",(($E39/Z42))))</f>
        <v>8.0811487917609615</v>
      </c>
      <c r="AB42" s="34">
        <v>79.320303664820472</v>
      </c>
      <c r="AC42" s="41">
        <f>IF(ISERROR(AB42/$E39*100),"- ",(AB42/$E39*100))</f>
        <v>1.5173078727704434</v>
      </c>
      <c r="AD42" s="42">
        <v>45.000000000000021</v>
      </c>
      <c r="AE42" s="34">
        <v>788.75</v>
      </c>
      <c r="AF42" s="43">
        <v>-0.45452105351286515</v>
      </c>
      <c r="AG42" s="44" t="s">
        <v>50</v>
      </c>
    </row>
    <row r="43" spans="1:33" s="45" customFormat="1" ht="15" customHeight="1" x14ac:dyDescent="0.25">
      <c r="A43" s="465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5" customHeight="1" x14ac:dyDescent="0.25">
      <c r="A44" s="464">
        <f>A39+1</f>
        <v>8</v>
      </c>
      <c r="B44" s="29">
        <v>25</v>
      </c>
      <c r="C44" s="30" t="str">
        <f>VLOOKUP($A44,'All cos summary'!$A$241:$B$260,2,FALSE)</f>
        <v>MPHL IB Equity</v>
      </c>
      <c r="D44" s="63" t="s">
        <v>711</v>
      </c>
      <c r="E44" s="64">
        <v>2209.9</v>
      </c>
      <c r="F44" s="65">
        <v>4526.2340878548812</v>
      </c>
      <c r="G44" s="33" t="s">
        <v>518</v>
      </c>
      <c r="H44" s="66">
        <v>142301</v>
      </c>
      <c r="I44" s="66">
        <v>26472</v>
      </c>
      <c r="J44" s="66">
        <v>17023.63</v>
      </c>
      <c r="K44" s="66">
        <v>17023.63</v>
      </c>
      <c r="L44" s="67">
        <f>IF(ISERROR(K44/$H44*100),"- ",(K44/$H44*100))</f>
        <v>11.963113400468023</v>
      </c>
      <c r="M44" s="67">
        <f>IF(ISERROR(I44/$H44*100),"- ",(I44/$H44*100))</f>
        <v>18.602820781301606</v>
      </c>
      <c r="N44" s="67">
        <v>89.892765756240834</v>
      </c>
      <c r="O44" s="67">
        <v>89.892765756240834</v>
      </c>
      <c r="P44" s="68" t="s">
        <v>50</v>
      </c>
      <c r="Q44" s="66">
        <v>22.679715913017066</v>
      </c>
      <c r="R44" s="69">
        <v>18.480848608988467</v>
      </c>
      <c r="S44" s="66">
        <v>22082.02</v>
      </c>
      <c r="T44" s="70">
        <f>IF(O44&lt;0,"- ",IF(ISERROR(($E44-S44)/O44),"- ",(($E44-S44)/O44)))</f>
        <v>-221.06473010171422</v>
      </c>
      <c r="U44" s="66">
        <v>-27048.39</v>
      </c>
      <c r="V44" s="66">
        <v>0</v>
      </c>
      <c r="W44" s="66">
        <v>421686.598795</v>
      </c>
      <c r="X44" s="70">
        <f>IF(I44&lt;0,"- ",IF(ISERROR((U44+V44+W44)/I44),"- ",(U44+V44+W44)/I44))</f>
        <v>14.907759473972499</v>
      </c>
      <c r="Y44" s="70">
        <f>IF(ISERROR(W44/H44),"- ",(W44/H44))</f>
        <v>2.963342483854646</v>
      </c>
      <c r="Z44" s="66">
        <v>508.42455236417032</v>
      </c>
      <c r="AA44" s="71">
        <f>IF(Z44&lt;0,"- ",IF(ISERROR(($E44/Z44)),"- ",(($E44/Z44))))</f>
        <v>4.3465642831841649</v>
      </c>
      <c r="AB44" s="66">
        <v>57</v>
      </c>
      <c r="AC44" s="72">
        <f>IF(ISERROR(AB44/$E44*100),"- ",(AB44/$E44*100))</f>
        <v>2.5793022308701752</v>
      </c>
      <c r="AD44" s="73">
        <v>63.40888448639457</v>
      </c>
      <c r="AE44" s="66">
        <v>1900.84</v>
      </c>
      <c r="AF44" s="74">
        <v>-0.29363725639412835</v>
      </c>
      <c r="AG44" s="75">
        <v>13.109076086956522</v>
      </c>
    </row>
    <row r="45" spans="1:33" s="45" customFormat="1" ht="15" customHeight="1" x14ac:dyDescent="0.25">
      <c r="A45" s="465"/>
      <c r="B45" s="29">
        <v>26</v>
      </c>
      <c r="C45" s="47"/>
      <c r="D45" s="47" t="s">
        <v>1021</v>
      </c>
      <c r="E45" s="48"/>
      <c r="F45" s="32"/>
      <c r="G45" s="33" t="s">
        <v>311</v>
      </c>
      <c r="H45" s="34">
        <v>158459.63343048</v>
      </c>
      <c r="I45" s="34">
        <v>29651.852983809033</v>
      </c>
      <c r="J45" s="34">
        <v>18623.753463945453</v>
      </c>
      <c r="K45" s="34">
        <v>18623.753463945453</v>
      </c>
      <c r="L45" s="35">
        <f>IF(ISERROR(K45/$H45*100),"- ",(K45/$H45*100))</f>
        <v>11.752995422721419</v>
      </c>
      <c r="M45" s="35">
        <f>IF(ISERROR(I45/$H45*100),"- ",(I45/$H45*100))</f>
        <v>18.712559370407735</v>
      </c>
      <c r="N45" s="35">
        <v>97.755393034894567</v>
      </c>
      <c r="O45" s="35">
        <v>97.755393034894567</v>
      </c>
      <c r="P45" s="42">
        <f>IF(AND(O45&lt;0,O44&lt;0),"NA",IF(AND(O45&gt;0,O44&lt;0),"LP",IF(AND(O45&lt;0,O44&gt;0),"PL",((O45/O44-1)*100))))</f>
        <v>8.7466741205566514</v>
      </c>
      <c r="Q45" s="34">
        <v>23.300112188204626</v>
      </c>
      <c r="R45" s="37">
        <v>18.621683534811567</v>
      </c>
      <c r="S45" s="34">
        <v>16770.64</v>
      </c>
      <c r="T45" s="38">
        <f>IF(O45&lt;0,"- ",IF(ISERROR(($E44-S45)/O45),"- ",(($E44-S45)/O45)))</f>
        <v>-148.95075911364222</v>
      </c>
      <c r="U45" s="34">
        <v>-19921.860363719479</v>
      </c>
      <c r="V45" s="34">
        <v>0</v>
      </c>
      <c r="W45" s="34">
        <v>421686.598795</v>
      </c>
      <c r="X45" s="38">
        <f>IF(I45&lt;0,"- ",IF(ISERROR((U45+V45+W45)/I45),"- ",(U45+V45+W45)/I45))</f>
        <v>13.54939735640327</v>
      </c>
      <c r="Y45" s="39">
        <f>IF(ISERROR(W45/H45),"- ",(W45/H45))</f>
        <v>2.6611610141077597</v>
      </c>
      <c r="Z45" s="34">
        <v>544.51834919798057</v>
      </c>
      <c r="AA45" s="40">
        <f>IF(Z45&lt;0,"- ",IF(ISERROR(($E44/Z45)),"- ",(($E44/Z45))))</f>
        <v>4.0584490922205934</v>
      </c>
      <c r="AB45" s="34">
        <v>58.653235820936736</v>
      </c>
      <c r="AC45" s="41">
        <f>IF(ISERROR(AB45/$E44*100),"- ",(AB45/$E44*100))</f>
        <v>2.6541126666788877</v>
      </c>
      <c r="AD45" s="42">
        <v>60</v>
      </c>
      <c r="AE45" s="34">
        <v>1905.65</v>
      </c>
      <c r="AF45" s="43">
        <v>-0.1991964615704799</v>
      </c>
      <c r="AG45" s="44">
        <v>14.499363505158088</v>
      </c>
    </row>
    <row r="46" spans="1:33" s="45" customFormat="1" ht="15" customHeight="1" x14ac:dyDescent="0.25">
      <c r="A46" s="465"/>
      <c r="B46" s="29">
        <v>27</v>
      </c>
      <c r="C46" s="47"/>
      <c r="D46" s="49" t="s">
        <v>929</v>
      </c>
      <c r="E46" s="50"/>
      <c r="F46" s="51"/>
      <c r="G46" s="33" t="s">
        <v>407</v>
      </c>
      <c r="H46" s="34">
        <v>182048.61138111001</v>
      </c>
      <c r="I46" s="34">
        <v>34213.717136196807</v>
      </c>
      <c r="J46" s="34">
        <v>22563.626217370205</v>
      </c>
      <c r="K46" s="34">
        <v>22563.626217370205</v>
      </c>
      <c r="L46" s="35">
        <f>IF(ISERROR(K46/$H46*100),"- ",(K46/$H46*100))</f>
        <v>12.394286364609691</v>
      </c>
      <c r="M46" s="35">
        <f>IF(ISERROR(I46/$H46*100),"- ",(I46/$H46*100))</f>
        <v>18.793725959585615</v>
      </c>
      <c r="N46" s="35">
        <v>118.43563938073056</v>
      </c>
      <c r="O46" s="35">
        <v>118.43563938073056</v>
      </c>
      <c r="P46" s="42">
        <f>IF(AND(O46&lt;0,O45&lt;0),"NA",IF(AND(O46&gt;0,O45&lt;0),"LP",IF(AND(O46&lt;0,O45&gt;0),"PL",((O46/O45-1)*100))))</f>
        <v>21.155095083556176</v>
      </c>
      <c r="Q46" s="34">
        <v>24.431891991394281</v>
      </c>
      <c r="R46" s="37">
        <v>20.843804602270623</v>
      </c>
      <c r="S46" s="34">
        <v>16770.64</v>
      </c>
      <c r="T46" s="39">
        <f>IF(O46&lt;0,"- ",IF(ISERROR(($E44-S46)/O46),"- ",(($E44-S46)/O46)))</f>
        <v>-122.94221634749773</v>
      </c>
      <c r="U46" s="34">
        <v>-26643.87</v>
      </c>
      <c r="V46" s="34">
        <v>0</v>
      </c>
      <c r="W46" s="34">
        <v>421686.598795</v>
      </c>
      <c r="X46" s="39">
        <f>IF(I46&lt;0,"- ",IF(ISERROR((U46+V46+W46)/I46),"- ",(U46+V46+W46)/I46))</f>
        <v>11.546325914323408</v>
      </c>
      <c r="Y46" s="39">
        <f>IF(ISERROR(W46/H46),"- ",(W46/H46))</f>
        <v>2.3163406498730135</v>
      </c>
      <c r="Z46" s="34">
        <v>591.89260495027281</v>
      </c>
      <c r="AA46" s="40">
        <f>IF(Z46&lt;0,"- ",IF(ISERROR(($E44/Z46)),"- ",(($E44/Z46))))</f>
        <v>3.7336165066391773</v>
      </c>
      <c r="AB46" s="34">
        <v>71.061383628438392</v>
      </c>
      <c r="AC46" s="41">
        <f>IF(ISERROR(AB46/$E44*100),"- ",(AB46/$E44*100))</f>
        <v>3.2155927249395173</v>
      </c>
      <c r="AD46" s="42">
        <v>60.000000000000043</v>
      </c>
      <c r="AE46" s="34">
        <v>1905.65</v>
      </c>
      <c r="AF46" s="43">
        <v>-0.24613048220979947</v>
      </c>
      <c r="AG46" s="44">
        <v>23.489405781276062</v>
      </c>
    </row>
    <row r="47" spans="1:33" s="45" customFormat="1" ht="15" customHeight="1" x14ac:dyDescent="0.25">
      <c r="A47" s="465"/>
      <c r="B47" s="29">
        <v>28</v>
      </c>
      <c r="D47" s="47" t="s">
        <v>1121</v>
      </c>
      <c r="E47" s="50"/>
      <c r="F47" s="52"/>
      <c r="G47" s="33" t="s">
        <v>458</v>
      </c>
      <c r="H47" s="34">
        <v>203485.77543510002</v>
      </c>
      <c r="I47" s="34">
        <v>38026.659340472128</v>
      </c>
      <c r="J47" s="34">
        <v>25422.652977175167</v>
      </c>
      <c r="K47" s="34">
        <v>25422.652977175167</v>
      </c>
      <c r="L47" s="35">
        <f>IF(ISERROR(K47/$H47*100),"- ",(K47/$H47*100))</f>
        <v>12.493577461528016</v>
      </c>
      <c r="M47" s="35">
        <f>IF(ISERROR(I47/$H47*100),"- ",(I47/$H47*100))</f>
        <v>18.687625343423768</v>
      </c>
      <c r="N47" s="35">
        <v>133.44256508682324</v>
      </c>
      <c r="O47" s="35">
        <v>133.44256508682324</v>
      </c>
      <c r="P47" s="42">
        <f>IF(AND(O47&lt;0,O46&lt;0),"NA",IF(AND(O47&gt;0,O46&lt;0),"LP",IF(AND(O47&lt;0,O46&gt;0),"PL",((O47/O46-1)*100))))</f>
        <v>12.670954270657052</v>
      </c>
      <c r="Q47" s="34">
        <v>25.494647834829497</v>
      </c>
      <c r="R47" s="37">
        <v>21.572363140545228</v>
      </c>
      <c r="S47" s="34">
        <v>16770.64</v>
      </c>
      <c r="T47" s="39">
        <f>IF(O47&lt;0,"- ",IF(ISERROR(($E44-S47)/O47),"- ",(($E44-S47)/O47)))</f>
        <v>-109.1161578805547</v>
      </c>
      <c r="U47" s="34">
        <v>-35459.869999999995</v>
      </c>
      <c r="V47" s="34">
        <v>0</v>
      </c>
      <c r="W47" s="34">
        <v>421686.598795</v>
      </c>
      <c r="X47" s="39">
        <f>IF(I47&lt;0,"- ",IF(ISERROR((U47+V47+W47)/I47),"- ",(U47+V47+W47)/I47))</f>
        <v>10.156735708412212</v>
      </c>
      <c r="Y47" s="39">
        <f>IF(ISERROR(W47/H47),"- ",(W47/H47))</f>
        <v>2.072314872591638</v>
      </c>
      <c r="Z47" s="34">
        <v>645.2696309850021</v>
      </c>
      <c r="AA47" s="40">
        <f>IF(Z47&lt;0,"- ",IF(ISERROR(($E44/Z47)),"- ",(($E44/Z47))))</f>
        <v>3.4247698851511026</v>
      </c>
      <c r="AB47" s="34">
        <v>80.065539052093968</v>
      </c>
      <c r="AC47" s="41">
        <f>IF(ISERROR(AB47/$E44*100),"- ",(AB47/$E44*100))</f>
        <v>3.6230390086471767</v>
      </c>
      <c r="AD47" s="42">
        <v>60.000000000000007</v>
      </c>
      <c r="AE47" s="34">
        <v>1905.65</v>
      </c>
      <c r="AF47" s="43">
        <v>-0.30089432178589376</v>
      </c>
      <c r="AG47" s="44">
        <v>26.399580441032182</v>
      </c>
    </row>
    <row r="48" spans="1:33" s="45" customFormat="1" ht="15" customHeight="1" x14ac:dyDescent="0.25">
      <c r="A48" s="465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5" customHeight="1" x14ac:dyDescent="0.25">
      <c r="A49" s="464">
        <f>A44+1</f>
        <v>9</v>
      </c>
      <c r="B49" s="29">
        <v>25</v>
      </c>
      <c r="C49" s="30" t="str">
        <f>VLOOKUP($A49,'All cos summary'!$A$241:$B$260,2,FALSE)</f>
        <v>COFORGE IB Equity</v>
      </c>
      <c r="D49" s="63" t="s">
        <v>703</v>
      </c>
      <c r="E49" s="64">
        <v>1213.4000000000001</v>
      </c>
      <c r="F49" s="65">
        <v>4373.6702726968288</v>
      </c>
      <c r="G49" s="33" t="s">
        <v>518</v>
      </c>
      <c r="H49" s="66">
        <v>120507</v>
      </c>
      <c r="I49" s="66">
        <v>19982</v>
      </c>
      <c r="J49" s="66">
        <v>8123</v>
      </c>
      <c r="K49" s="66">
        <v>8123</v>
      </c>
      <c r="L49" s="67">
        <f>IF(ISERROR(K49/$H49*100),"- ",(K49/$H49*100))</f>
        <v>6.7406872629805745</v>
      </c>
      <c r="M49" s="67">
        <f>IF(ISERROR(I49/$H49*100),"- ",(I49/$H49*100))</f>
        <v>16.581609367090707</v>
      </c>
      <c r="N49" s="67">
        <v>24.16280076923077</v>
      </c>
      <c r="O49" s="67">
        <v>24.16280076923077</v>
      </c>
      <c r="P49" s="68" t="s">
        <v>50</v>
      </c>
      <c r="Q49" s="66">
        <v>21.732798335562492</v>
      </c>
      <c r="R49" s="69">
        <v>16.236582781986446</v>
      </c>
      <c r="S49" s="66">
        <v>0</v>
      </c>
      <c r="T49" s="70">
        <f>IF(O49&lt;0,"- ",IF(ISERROR(($E49)/O49),"- ",(($E49)/O49)))</f>
        <v>50.217688404117446</v>
      </c>
      <c r="U49" s="66">
        <v>-1827</v>
      </c>
      <c r="V49" s="66">
        <v>19498</v>
      </c>
      <c r="W49" s="66">
        <v>407472.99095580005</v>
      </c>
      <c r="X49" s="70">
        <f>IF(I49&lt;0,"- ",IF(ISERROR((U49+V49+W49)/I49),"- ",(U49+V49+W49)/I49))</f>
        <v>21.276348261225106</v>
      </c>
      <c r="Y49" s="70">
        <f>IF(ISERROR(W49/H49),"- ",(W49/H49))</f>
        <v>3.3813221717891913</v>
      </c>
      <c r="Z49" s="66">
        <v>189.75666461538464</v>
      </c>
      <c r="AA49" s="71">
        <f>IF(Z49&lt;0,"- ",IF(ISERROR(($E49/Z49)),"- ",(($E49/Z49))))</f>
        <v>6.3945053126825613</v>
      </c>
      <c r="AB49" s="66">
        <v>14.497680461538463</v>
      </c>
      <c r="AC49" s="72">
        <f>IF(ISERROR(AB49/$E49*100),"- ",(AB49/$E49*100))</f>
        <v>1.1947981260539362</v>
      </c>
      <c r="AD49" s="73">
        <v>60</v>
      </c>
      <c r="AE49" s="66">
        <v>669</v>
      </c>
      <c r="AF49" s="74">
        <v>-3.0308811453313315E-2</v>
      </c>
      <c r="AG49" s="75" t="s">
        <v>50</v>
      </c>
    </row>
    <row r="50" spans="1:33" s="45" customFormat="1" ht="15" customHeight="1" x14ac:dyDescent="0.25">
      <c r="A50" s="465"/>
      <c r="B50" s="29">
        <v>26</v>
      </c>
      <c r="C50" s="47"/>
      <c r="D50" s="47" t="s">
        <v>1022</v>
      </c>
      <c r="E50" s="48"/>
      <c r="F50" s="32"/>
      <c r="G50" s="33" t="s">
        <v>311</v>
      </c>
      <c r="H50" s="34">
        <v>163191.58288589644</v>
      </c>
      <c r="I50" s="34">
        <v>29306.700500193387</v>
      </c>
      <c r="J50" s="34">
        <v>14048.956341038607</v>
      </c>
      <c r="K50" s="34">
        <v>14048.956341038607</v>
      </c>
      <c r="L50" s="35">
        <f>IF(ISERROR(K50/$H50*100),"- ",(K50/$H50*100))</f>
        <v>8.6088731370794029</v>
      </c>
      <c r="M50" s="35">
        <f>IF(ISERROR(I50/$H50*100),"- ",(I50/$H50*100))</f>
        <v>17.958463287095284</v>
      </c>
      <c r="N50" s="35">
        <v>42.058122526042531</v>
      </c>
      <c r="O50" s="35">
        <v>42.058122526042531</v>
      </c>
      <c r="P50" s="42">
        <f>IF(AND(O50&lt;0,O49&lt;0),"NA",IF(AND(O50&gt;0,O49&lt;0),"LP",IF(AND(O50&lt;0,O49&gt;0),"PL",((O50/O49-1)*100))))</f>
        <v>74.061454744931311</v>
      </c>
      <c r="Q50" s="34">
        <v>20.579284790816292</v>
      </c>
      <c r="R50" s="37">
        <v>18.089967140281633</v>
      </c>
      <c r="S50" s="34">
        <v>0</v>
      </c>
      <c r="T50" s="38">
        <f>IF(O50&lt;0,"- ",IF(ISERROR(($E49)/O50),"- ",(($E49)/O50)))</f>
        <v>28.850550788344361</v>
      </c>
      <c r="U50" s="34">
        <v>-14893.803381819802</v>
      </c>
      <c r="V50" s="34">
        <v>19498</v>
      </c>
      <c r="W50" s="34">
        <v>407472.99095580005</v>
      </c>
      <c r="X50" s="38">
        <f>IF(I50&lt;0,"- ",IF(ISERROR((U50+V50+W50)/I50),"- ",(U50+V50+W50)/I50))</f>
        <v>14.06085231502813</v>
      </c>
      <c r="Y50" s="39">
        <f>IF(ISERROR(W50/H50),"- ",(W50/H50))</f>
        <v>2.4968995566438323</v>
      </c>
      <c r="Z50" s="34">
        <v>274.01535008155139</v>
      </c>
      <c r="AA50" s="40">
        <f>IF(Z50&lt;0,"- ",IF(ISERROR(($E49/Z50)),"- ",(($E49/Z50))))</f>
        <v>4.4282190747302028</v>
      </c>
      <c r="AB50" s="34">
        <v>24.334972389561269</v>
      </c>
      <c r="AC50" s="41">
        <f>IF(ISERROR(AB50/$E49*100),"- ",(AB50/$E49*100))</f>
        <v>2.0055193991726772</v>
      </c>
      <c r="AD50" s="42">
        <v>57.86033928284121</v>
      </c>
      <c r="AE50" s="34">
        <v>669</v>
      </c>
      <c r="AF50" s="43">
        <v>-0.15329215764921922</v>
      </c>
      <c r="AG50" s="44">
        <v>130.75248587521529</v>
      </c>
    </row>
    <row r="51" spans="1:33" s="45" customFormat="1" ht="15" customHeight="1" x14ac:dyDescent="0.25">
      <c r="A51" s="465"/>
      <c r="B51" s="29">
        <v>27</v>
      </c>
      <c r="C51" s="47"/>
      <c r="D51" s="49" t="s">
        <v>972</v>
      </c>
      <c r="E51" s="50"/>
      <c r="F51" s="51"/>
      <c r="G51" s="33" t="s">
        <v>407</v>
      </c>
      <c r="H51" s="34">
        <v>242543.88656389125</v>
      </c>
      <c r="I51" s="34">
        <v>44708.921937023981</v>
      </c>
      <c r="J51" s="34">
        <v>22443.390481207873</v>
      </c>
      <c r="K51" s="34">
        <v>22443.390481207873</v>
      </c>
      <c r="L51" s="35">
        <f>IF(ISERROR(K51/$H51*100),"- ",(K51/$H51*100))</f>
        <v>9.2533317574655918</v>
      </c>
      <c r="M51" s="35">
        <f>IF(ISERROR(I51/$H51*100),"- ",(I51/$H51*100))</f>
        <v>18.433332857988439</v>
      </c>
      <c r="N51" s="35">
        <v>52.47010748813701</v>
      </c>
      <c r="O51" s="35">
        <v>52.47010748813701</v>
      </c>
      <c r="P51" s="42">
        <f>IF(AND(O51&lt;0,O50&lt;0),"NA",IF(AND(O51&gt;0,O50&lt;0),"LP",IF(AND(O51&lt;0,O50&gt;0),"PL",((O51/O50-1)*100))))</f>
        <v>24.756181057885641</v>
      </c>
      <c r="Q51" s="34">
        <v>27.71870580837107</v>
      </c>
      <c r="R51" s="37">
        <v>23.373696163827503</v>
      </c>
      <c r="S51" s="34">
        <v>0</v>
      </c>
      <c r="T51" s="39">
        <f>IF(O51&lt;0,"- ",IF(ISERROR(($E49)/O51),"- ",(($E49)/O51)))</f>
        <v>23.125548204267321</v>
      </c>
      <c r="U51" s="34">
        <v>-18687.71849902859</v>
      </c>
      <c r="V51" s="34">
        <v>19498</v>
      </c>
      <c r="W51" s="34">
        <v>407472.99095580005</v>
      </c>
      <c r="X51" s="39">
        <f>IF(I51&lt;0,"- ",IF(ISERROR((U51+V51+W51)/I51),"- ",(U51+V51+W51)/I51))</f>
        <v>9.1320312538931372</v>
      </c>
      <c r="Y51" s="39">
        <f>IF(ISERROR(W51/H51),"- ",(W51/H51))</f>
        <v>1.6799969553075622</v>
      </c>
      <c r="Z51" s="34">
        <v>234.97759106390899</v>
      </c>
      <c r="AA51" s="40">
        <f>IF(Z51&lt;0,"- ",IF(ISERROR(($E49/Z51)),"- ",(($E49/Z51))))</f>
        <v>5.1638966699168378</v>
      </c>
      <c r="AB51" s="34">
        <v>31.482064492882227</v>
      </c>
      <c r="AC51" s="41">
        <f>IF(ISERROR(AB51/$E49*100),"- ",(AB51/$E49*100))</f>
        <v>2.5945330882546749</v>
      </c>
      <c r="AD51" s="42">
        <v>60.000000000000028</v>
      </c>
      <c r="AE51" s="34">
        <v>669</v>
      </c>
      <c r="AF51" s="43">
        <v>-0.16177341232499895</v>
      </c>
      <c r="AG51" s="44">
        <v>10.810849308696358</v>
      </c>
    </row>
    <row r="52" spans="1:33" s="45" customFormat="1" ht="15" customHeight="1" x14ac:dyDescent="0.25">
      <c r="A52" s="465"/>
      <c r="B52" s="29">
        <v>28</v>
      </c>
      <c r="D52" s="47" t="s">
        <v>1122</v>
      </c>
      <c r="E52" s="50"/>
      <c r="F52" s="52"/>
      <c r="G52" s="33" t="s">
        <v>458</v>
      </c>
      <c r="H52" s="34">
        <v>295266.39985656232</v>
      </c>
      <c r="I52" s="34">
        <v>54701.245505864819</v>
      </c>
      <c r="J52" s="34">
        <v>28873.582694473036</v>
      </c>
      <c r="K52" s="34">
        <v>28873.582694473036</v>
      </c>
      <c r="L52" s="35">
        <f>IF(ISERROR(K52/$H52*100),"- ",(K52/$H52*100))</f>
        <v>9.7788243797802785</v>
      </c>
      <c r="M52" s="35">
        <f>IF(ISERROR(I52/$H52*100),"- ",(I52/$H52*100))</f>
        <v>18.526065116937847</v>
      </c>
      <c r="N52" s="35">
        <v>67.503169310142383</v>
      </c>
      <c r="O52" s="35">
        <v>67.503169310142383</v>
      </c>
      <c r="P52" s="42">
        <f>IF(AND(O52&lt;0,O51&lt;0),"NA",IF(AND(O52&gt;0,O51&lt;0),"LP",IF(AND(O52&lt;0,O51&gt;0),"PL",((O52/O51-1)*100))))</f>
        <v>28.650716649292551</v>
      </c>
      <c r="Q52" s="34">
        <v>31.950045002312912</v>
      </c>
      <c r="R52" s="37">
        <v>27.166633748394926</v>
      </c>
      <c r="S52" s="34">
        <v>0</v>
      </c>
      <c r="T52" s="39">
        <f>IF(O52&lt;0,"- ",IF(ISERROR(($E49)/O52),"- ",(($E49)/O52)))</f>
        <v>17.975452299506866</v>
      </c>
      <c r="U52" s="34">
        <v>-29479.248085216474</v>
      </c>
      <c r="V52" s="34">
        <v>19498</v>
      </c>
      <c r="W52" s="34">
        <v>407472.99095580005</v>
      </c>
      <c r="X52" s="39">
        <f>IF(I52&lt;0,"- ",IF(ISERROR((U52+V52+W52)/I52),"- ",(U52+V52+W52)/I52))</f>
        <v>7.2665940088688892</v>
      </c>
      <c r="Y52" s="39">
        <f>IF(ISERROR(W52/H52),"- ",(W52/H52))</f>
        <v>1.3800181502322875</v>
      </c>
      <c r="Z52" s="34">
        <v>261.97885878796598</v>
      </c>
      <c r="AA52" s="40">
        <f>IF(Z52&lt;0,"- ",IF(ISERROR(($E49/Z52)),"- ",(($E49/Z52))))</f>
        <v>4.6316714471302891</v>
      </c>
      <c r="AB52" s="34">
        <v>40.501901586085431</v>
      </c>
      <c r="AC52" s="41">
        <f>IF(ISERROR(AB52/$E49*100),"- ",(AB52/$E49*100))</f>
        <v>3.3378854117426595</v>
      </c>
      <c r="AD52" s="42">
        <v>60</v>
      </c>
      <c r="AE52" s="34">
        <v>669</v>
      </c>
      <c r="AF52" s="43">
        <v>-0.23436916750794068</v>
      </c>
      <c r="AG52" s="44">
        <v>13.506871738699513</v>
      </c>
    </row>
    <row r="53" spans="1:33" s="45" customFormat="1" ht="15" customHeight="1" x14ac:dyDescent="0.25">
      <c r="A53" s="465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5" customHeight="1" x14ac:dyDescent="0.25">
      <c r="A54" s="464">
        <f>A49+1</f>
        <v>10</v>
      </c>
      <c r="B54" s="29">
        <v>25</v>
      </c>
      <c r="C54" s="30" t="str">
        <f>VLOOKUP($A54,'All cos summary'!$A$241:$B$260,2,FALSE)</f>
        <v>LTTS IB Equity</v>
      </c>
      <c r="D54" s="63" t="s">
        <v>714</v>
      </c>
      <c r="E54" s="64">
        <v>3347.5</v>
      </c>
      <c r="F54" s="65">
        <v>3808.606061208608</v>
      </c>
      <c r="G54" s="33" t="s">
        <v>518</v>
      </c>
      <c r="H54" s="66">
        <v>106702</v>
      </c>
      <c r="I54" s="66">
        <v>18924</v>
      </c>
      <c r="J54" s="66">
        <v>12667</v>
      </c>
      <c r="K54" s="66">
        <v>12667</v>
      </c>
      <c r="L54" s="67">
        <f>IF(ISERROR(K54/$H54*100),"- ",(K54/$H54*100))</f>
        <v>11.871380105340105</v>
      </c>
      <c r="M54" s="67">
        <f>IF(ISERROR(I54/$H54*100),"- ",(I54/$H54*100))</f>
        <v>17.735375156979249</v>
      </c>
      <c r="N54" s="67">
        <v>119.40987663385141</v>
      </c>
      <c r="O54" s="67">
        <v>119.40987663385141</v>
      </c>
      <c r="P54" s="68" t="s">
        <v>50</v>
      </c>
      <c r="Q54" s="66">
        <v>27.619417845441056</v>
      </c>
      <c r="R54" s="69">
        <v>22.134850113146882</v>
      </c>
      <c r="S54" s="66">
        <v>0</v>
      </c>
      <c r="T54" s="70">
        <f>IF(O54&lt;0,"- ",IF(ISERROR(($E54-S54)/O54),"- ",(($E54-S54)/O54)))</f>
        <v>28.033694484623727</v>
      </c>
      <c r="U54" s="66">
        <v>-25261</v>
      </c>
      <c r="V54" s="66">
        <v>0</v>
      </c>
      <c r="W54" s="66">
        <v>354828.78369249997</v>
      </c>
      <c r="X54" s="70">
        <f>IF(I54&lt;0,"- ",IF(ISERROR((U54+V54+W54)/I54),"- ",(U54+V54+W54)/I54))</f>
        <v>17.415334162571337</v>
      </c>
      <c r="Y54" s="70">
        <f>IF(ISERROR(W54/H54),"- ",(W54/H54))</f>
        <v>3.3254183023045489</v>
      </c>
      <c r="Z54" s="66">
        <v>574.80202319010732</v>
      </c>
      <c r="AA54" s="71">
        <f>IF(Z54&lt;0,"- ",IF(ISERROR(($E54/Z54)),"- ",(($E54/Z54))))</f>
        <v>5.8237442892452442</v>
      </c>
      <c r="AB54" s="66">
        <v>55</v>
      </c>
      <c r="AC54" s="72">
        <f>IF(ISERROR(AB54/$E54*100),"- ",(AB54/$E54*100))</f>
        <v>1.6430171769977595</v>
      </c>
      <c r="AD54" s="73">
        <v>46.059841572944137</v>
      </c>
      <c r="AE54" s="66">
        <v>212</v>
      </c>
      <c r="AF54" s="74">
        <v>-0.44142136947043764</v>
      </c>
      <c r="AG54" s="75" t="s">
        <v>50</v>
      </c>
    </row>
    <row r="55" spans="1:33" s="45" customFormat="1" ht="15" customHeight="1" x14ac:dyDescent="0.25">
      <c r="A55" s="465"/>
      <c r="B55" s="29">
        <v>26</v>
      </c>
      <c r="C55" s="47"/>
      <c r="D55" s="47" t="s">
        <v>1023</v>
      </c>
      <c r="E55" s="48"/>
      <c r="F55" s="32"/>
      <c r="G55" s="33" t="s">
        <v>311</v>
      </c>
      <c r="H55" s="34">
        <v>117957.39222000001</v>
      </c>
      <c r="I55" s="34">
        <v>19966.793638500003</v>
      </c>
      <c r="J55" s="34">
        <v>12974.053466487003</v>
      </c>
      <c r="K55" s="34">
        <v>12974.053466487003</v>
      </c>
      <c r="L55" s="35">
        <f>IF(ISERROR(K55/$H55*100),"- ",(K55/$H55*100))</f>
        <v>10.998932090910717</v>
      </c>
      <c r="M55" s="35">
        <f>IF(ISERROR(I55/$H55*100),"- ",(I55/$H55*100))</f>
        <v>16.92712365263241</v>
      </c>
      <c r="N55" s="35">
        <v>122.28618633840421</v>
      </c>
      <c r="O55" s="35">
        <v>122.28618633840421</v>
      </c>
      <c r="P55" s="42">
        <f>IF(AND(O55&lt;0,O54&lt;0),"NA",IF(AND(O55&gt;0,O54&lt;0),"LP",IF(AND(O55&lt;0,O54&gt;0),"PL",((O55/O54-1)*100))))</f>
        <v>2.4087703510258907</v>
      </c>
      <c r="Q55" s="34">
        <v>25.234879219964384</v>
      </c>
      <c r="R55" s="37">
        <v>20.097093509913016</v>
      </c>
      <c r="S55" s="34">
        <v>0</v>
      </c>
      <c r="T55" s="38">
        <f>IF(O55&lt;0,"- ",IF(ISERROR(($E54-S55)/O55),"- ",(($E54-S55)/O55)))</f>
        <v>27.374310216334806</v>
      </c>
      <c r="U55" s="34">
        <v>-30910.617269659648</v>
      </c>
      <c r="V55" s="34">
        <v>0</v>
      </c>
      <c r="W55" s="34">
        <v>354828.78369249997</v>
      </c>
      <c r="X55" s="38">
        <f>IF(I55&lt;0,"- ",IF(ISERROR((U55+V55+W55)/I55),"- ",(U55+V55+W55)/I55))</f>
        <v>16.222843401269035</v>
      </c>
      <c r="Y55" s="39">
        <f>IF(ISERROR(W55/H55),"- ",(W55/H55))</f>
        <v>3.0081097675567108</v>
      </c>
      <c r="Z55" s="34">
        <v>642.2376308681761</v>
      </c>
      <c r="AA55" s="40">
        <f>IF(Z55&lt;0,"- ",IF(ISERROR(($E54/Z55)),"- ",(($E54/Z55))))</f>
        <v>5.21224518637261</v>
      </c>
      <c r="AB55" s="34">
        <v>55.028783852281883</v>
      </c>
      <c r="AC55" s="41">
        <f>IF(ISERROR(AB55/$E54*100),"- ",(AB55/$E54*100))</f>
        <v>1.6438770381562922</v>
      </c>
      <c r="AD55" s="42">
        <v>44.999999999999986</v>
      </c>
      <c r="AE55" s="34">
        <v>212</v>
      </c>
      <c r="AF55" s="43">
        <v>-0.47881224423972468</v>
      </c>
      <c r="AG55" s="44" t="s">
        <v>50</v>
      </c>
    </row>
    <row r="56" spans="1:33" s="45" customFormat="1" ht="15" customHeight="1" x14ac:dyDescent="0.25">
      <c r="A56" s="465"/>
      <c r="B56" s="29">
        <v>27</v>
      </c>
      <c r="C56" s="47"/>
      <c r="D56" s="49" t="s">
        <v>952</v>
      </c>
      <c r="E56" s="50"/>
      <c r="F56" s="51"/>
      <c r="G56" s="33" t="s">
        <v>407</v>
      </c>
      <c r="H56" s="34">
        <v>126284.21269784818</v>
      </c>
      <c r="I56" s="34">
        <v>23688.223855280536</v>
      </c>
      <c r="J56" s="34">
        <v>15884.245290433482</v>
      </c>
      <c r="K56" s="34">
        <v>15884.245290433482</v>
      </c>
      <c r="L56" s="35">
        <f>IF(ISERROR(K56/$H56*100),"- ",(K56/$H56*100))</f>
        <v>12.578171848320153</v>
      </c>
      <c r="M56" s="35">
        <f>IF(ISERROR(I56/$H56*100),"- ",(I56/$H56*100))</f>
        <v>18.757866362882407</v>
      </c>
      <c r="N56" s="35">
        <v>149.7087493995912</v>
      </c>
      <c r="O56" s="35">
        <v>149.7087493995912</v>
      </c>
      <c r="P56" s="42">
        <f>IF(AND(O56&lt;0,O55&lt;0),"NA",IF(AND(O56&gt;0,O55&lt;0),"LP",IF(AND(O56&lt;0,O55&gt;0),"PL",((O56/O55-1)*100))))</f>
        <v>22.424906591902506</v>
      </c>
      <c r="Q56" s="34">
        <v>27.862442371317741</v>
      </c>
      <c r="R56" s="37">
        <v>21.901178704474837</v>
      </c>
      <c r="S56" s="34">
        <v>0</v>
      </c>
      <c r="T56" s="39">
        <f>IF(O56&lt;0,"- ",IF(ISERROR(($E54-S56)/O56),"- ",(($E54-S56)/O56)))</f>
        <v>22.360082583183619</v>
      </c>
      <c r="U56" s="34">
        <v>-36845.172686534221</v>
      </c>
      <c r="V56" s="34">
        <v>0</v>
      </c>
      <c r="W56" s="34">
        <v>354828.78369249997</v>
      </c>
      <c r="X56" s="39">
        <f>IF(I56&lt;0,"- ",IF(ISERROR((U56+V56+W56)/I56),"- ",(U56+V56+W56)/I56))</f>
        <v>13.423700018567724</v>
      </c>
      <c r="Y56" s="39">
        <f>IF(ISERROR(W56/H56),"- ",(W56/H56))</f>
        <v>2.8097635968280148</v>
      </c>
      <c r="Z56" s="34">
        <v>724.92321027794287</v>
      </c>
      <c r="AA56" s="40">
        <f>IF(Z56&lt;0,"- ",IF(ISERROR(($E54/Z56)),"- ",(($E54/Z56))))</f>
        <v>4.6177304748133734</v>
      </c>
      <c r="AB56" s="34">
        <v>67.368937229816012</v>
      </c>
      <c r="AC56" s="41">
        <f>IF(ISERROR(AB56/$E54*100),"- ",(AB56/$E54*100))</f>
        <v>2.0125149284485739</v>
      </c>
      <c r="AD56" s="42">
        <v>44.999999999999993</v>
      </c>
      <c r="AE56" s="34">
        <v>212</v>
      </c>
      <c r="AF56" s="43">
        <v>-0.50802080719001497</v>
      </c>
      <c r="AG56" s="44" t="s">
        <v>50</v>
      </c>
    </row>
    <row r="57" spans="1:33" s="45" customFormat="1" ht="15" customHeight="1" x14ac:dyDescent="0.25">
      <c r="A57" s="465"/>
      <c r="B57" s="29">
        <v>28</v>
      </c>
      <c r="D57" s="47" t="s">
        <v>1122</v>
      </c>
      <c r="E57" s="50"/>
      <c r="F57" s="52"/>
      <c r="G57" s="33" t="s">
        <v>458</v>
      </c>
      <c r="H57" s="34">
        <v>137527.56355450215</v>
      </c>
      <c r="I57" s="34">
        <v>26544.608755081135</v>
      </c>
      <c r="J57" s="34">
        <v>17877.948374066265</v>
      </c>
      <c r="K57" s="34">
        <v>17877.948374066265</v>
      </c>
      <c r="L57" s="35">
        <f>IF(ISERROR(K57/$H57*100),"- ",(K57/$H57*100))</f>
        <v>12.999538355801118</v>
      </c>
      <c r="M57" s="35">
        <f>IF(ISERROR(I57/$H57*100),"- ",(I57/$H57*100))</f>
        <v>19.301300822188644</v>
      </c>
      <c r="N57" s="35">
        <v>168.4993680199504</v>
      </c>
      <c r="O57" s="35">
        <v>168.4993680199504</v>
      </c>
      <c r="P57" s="42">
        <f>IF(AND(O57&lt;0,O56&lt;0),"NA",IF(AND(O57&gt;0,O56&lt;0),"LP",IF(AND(O57&lt;0,O56&gt;0),"PL",((O57/O56-1)*100))))</f>
        <v>12.551449862295438</v>
      </c>
      <c r="Q57" s="34">
        <v>28.014283526058442</v>
      </c>
      <c r="R57" s="37">
        <v>21.841931238934229</v>
      </c>
      <c r="S57" s="34">
        <v>0</v>
      </c>
      <c r="T57" s="39">
        <f>IF(O57&lt;0,"- ",IF(ISERROR(($E54-S57)/O57),"- ",(($E54-S57)/O57)))</f>
        <v>19.866543354653142</v>
      </c>
      <c r="U57" s="34">
        <v>-43360.353665425391</v>
      </c>
      <c r="V57" s="34">
        <v>0</v>
      </c>
      <c r="W57" s="34">
        <v>354828.78369249997</v>
      </c>
      <c r="X57" s="39">
        <f>IF(I57&lt;0,"- ",IF(ISERROR((U57+V57+W57)/I57),"- ",(U57+V57+W57)/I57))</f>
        <v>11.73377362239154</v>
      </c>
      <c r="Y57" s="39">
        <f>IF(ISERROR(W57/H57),"- ",(W57/H57))</f>
        <v>2.5800557686160226</v>
      </c>
      <c r="Z57" s="34">
        <v>817.97486202797711</v>
      </c>
      <c r="AA57" s="40">
        <f>IF(Z57&lt;0,"- ",IF(ISERROR(($E54/Z57)),"- ",(($E54/Z57))))</f>
        <v>4.0924240528622819</v>
      </c>
      <c r="AB57" s="34">
        <v>75.824715608977669</v>
      </c>
      <c r="AC57" s="41">
        <f>IF(ISERROR(AB57/$E54*100),"- ",(AB57/$E54*100))</f>
        <v>2.265114730664008</v>
      </c>
      <c r="AD57" s="42">
        <v>44.999999999999993</v>
      </c>
      <c r="AE57" s="34">
        <v>212</v>
      </c>
      <c r="AF57" s="43">
        <v>-0.52974415376985629</v>
      </c>
      <c r="AG57" s="44" t="s">
        <v>50</v>
      </c>
    </row>
    <row r="58" spans="1:33" s="45" customFormat="1" ht="15" customHeight="1" x14ac:dyDescent="0.25">
      <c r="A58" s="465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5" customHeight="1" x14ac:dyDescent="0.25">
      <c r="A59" s="464">
        <f>A54+1</f>
        <v>11</v>
      </c>
      <c r="B59" s="29">
        <v>25</v>
      </c>
      <c r="C59" s="30" t="str">
        <f>VLOOKUP($A59,'All cos summary'!$A$241:$B$260,2,FALSE)</f>
        <v>HEXT IB Equity</v>
      </c>
      <c r="D59" s="63" t="s">
        <v>707</v>
      </c>
      <c r="E59" s="64">
        <v>443.95</v>
      </c>
      <c r="F59" s="65">
        <v>2903.6564641254763</v>
      </c>
      <c r="G59" s="33" t="s">
        <v>518</v>
      </c>
      <c r="H59" s="66">
        <v>119744</v>
      </c>
      <c r="I59" s="66">
        <v>18302</v>
      </c>
      <c r="J59" s="66">
        <v>11740</v>
      </c>
      <c r="K59" s="66">
        <v>11740</v>
      </c>
      <c r="L59" s="67">
        <f>IF(ISERROR(K59/$H59*100),"- ",(K59/$H59*100))</f>
        <v>9.8042490646712981</v>
      </c>
      <c r="M59" s="67">
        <f>IF(ISERROR(I59/$H59*100),"- ",(I59/$H59*100))</f>
        <v>15.28427311598076</v>
      </c>
      <c r="N59" s="67">
        <v>19.252631380862596</v>
      </c>
      <c r="O59" s="67">
        <v>19.252631380862596</v>
      </c>
      <c r="P59" s="68" t="s">
        <v>50</v>
      </c>
      <c r="Q59" s="66">
        <v>32.178822398846826</v>
      </c>
      <c r="R59" s="69">
        <v>23.498563865453708</v>
      </c>
      <c r="S59" s="66">
        <v>0</v>
      </c>
      <c r="T59" s="70">
        <f>IF(O59&lt;0,"- ",IF(ISERROR(($E59-S59)/O59),"- ",(($E59-S59)/O59)))</f>
        <v>23.05918558443356</v>
      </c>
      <c r="U59" s="66">
        <v>-19872</v>
      </c>
      <c r="V59" s="66">
        <v>-23</v>
      </c>
      <c r="W59" s="66">
        <v>270519.15448025003</v>
      </c>
      <c r="X59" s="70">
        <f>IF(I59&lt;0,"- ",IF(ISERROR((U59+V59+W59)/I59),"- ",(U59+V59+W59)/I59))</f>
        <v>13.693812396473065</v>
      </c>
      <c r="Y59" s="70">
        <f>IF(ISERROR(W59/H59),"- ",(W59/H59))</f>
        <v>2.2591457983719438</v>
      </c>
      <c r="Z59" s="66">
        <v>87.848740242029677</v>
      </c>
      <c r="AA59" s="71">
        <f>IF(Z59&lt;0,"- ",IF(ISERROR(($E59/Z59)),"- ",(($E59/Z59))))</f>
        <v>5.0535727521747651</v>
      </c>
      <c r="AB59" s="66">
        <v>8.75</v>
      </c>
      <c r="AC59" s="72">
        <f>IF(ISERROR(AB59/$E59*100),"- ",(AB59/$E59*100))</f>
        <v>1.9709426737245188</v>
      </c>
      <c r="AD59" s="73">
        <v>45.448332889693361</v>
      </c>
      <c r="AE59" s="66">
        <v>608</v>
      </c>
      <c r="AF59" s="74">
        <v>-0.39784580271877312</v>
      </c>
      <c r="AG59" s="75">
        <v>23.506060606060608</v>
      </c>
    </row>
    <row r="60" spans="1:33" s="45" customFormat="1" ht="15" customHeight="1" x14ac:dyDescent="0.25">
      <c r="A60" s="465"/>
      <c r="B60" s="29">
        <v>26</v>
      </c>
      <c r="C60" s="47"/>
      <c r="D60" s="47" t="s">
        <v>1024</v>
      </c>
      <c r="E60" s="48"/>
      <c r="F60" s="32"/>
      <c r="G60" s="33" t="s">
        <v>311</v>
      </c>
      <c r="H60" s="34">
        <v>134999.57460048</v>
      </c>
      <c r="I60" s="34">
        <v>22781.199327357608</v>
      </c>
      <c r="J60" s="34">
        <v>14708.753983881423</v>
      </c>
      <c r="K60" s="34">
        <v>14708.753983881423</v>
      </c>
      <c r="L60" s="35">
        <f>IF(ISERROR(K60/$H60*100),"- ",(K60/$H60*100))</f>
        <v>10.895407653995026</v>
      </c>
      <c r="M60" s="35">
        <f>IF(ISERROR(I60/$H60*100),"- ",(I60/$H60*100))</f>
        <v>16.875015639698621</v>
      </c>
      <c r="N60" s="35">
        <v>24.121142974741328</v>
      </c>
      <c r="O60" s="35">
        <v>24.121142974741328</v>
      </c>
      <c r="P60" s="42">
        <f>IF(AND(O60&lt;0,O59&lt;0),"NA",IF(AND(O60&gt;0,O59&lt;0),"LP",IF(AND(O60&lt;0,O59&gt;0),"PL",((O60/O59-1)*100))))</f>
        <v>25.287512639535102</v>
      </c>
      <c r="Q60" s="34">
        <v>35.143425796214821</v>
      </c>
      <c r="R60" s="37">
        <v>25.642977567989789</v>
      </c>
      <c r="S60" s="34">
        <v>0</v>
      </c>
      <c r="T60" s="38">
        <f>IF(O60&lt;0,"- ",IF(ISERROR(($E59-S60)/O60),"- ",(($E59-S60)/O60)))</f>
        <v>18.405015071834956</v>
      </c>
      <c r="U60" s="34">
        <v>-8003.7474510378961</v>
      </c>
      <c r="V60" s="34">
        <v>-29</v>
      </c>
      <c r="W60" s="34">
        <v>270519.15448025003</v>
      </c>
      <c r="X60" s="38">
        <f>IF(I60&lt;0,"- ",IF(ISERROR((U60+V60+W60)/I60),"- ",(U60+V60+W60)/I60))</f>
        <v>11.522062699920983</v>
      </c>
      <c r="Y60" s="39">
        <f>IF(ISERROR(W60/H60),"- ",(W60/H60))</f>
        <v>2.0038519030954647</v>
      </c>
      <c r="Z60" s="34">
        <v>100.28185349098381</v>
      </c>
      <c r="AA60" s="40">
        <f>IF(Z60&lt;0,"- ",IF(ISERROR(($E59/Z60)),"- ",(($E59/Z60))))</f>
        <v>4.4270222831483155</v>
      </c>
      <c r="AB60" s="34">
        <v>11.689950133701585</v>
      </c>
      <c r="AC60" s="41">
        <f>IF(ISERROR(AB60/$E59*100),"- ",(AB60/$E59*100))</f>
        <v>2.6331681796827535</v>
      </c>
      <c r="AD60" s="42">
        <v>48.463500033737283</v>
      </c>
      <c r="AE60" s="34">
        <v>609</v>
      </c>
      <c r="AF60" s="43">
        <v>-0.13959917323520166</v>
      </c>
      <c r="AG60" s="44">
        <v>20.64794520398474</v>
      </c>
    </row>
    <row r="61" spans="1:33" s="45" customFormat="1" ht="15" customHeight="1" x14ac:dyDescent="0.25">
      <c r="A61" s="465"/>
      <c r="B61" s="29">
        <v>27</v>
      </c>
      <c r="C61" s="47"/>
      <c r="D61" s="49" t="s">
        <v>918</v>
      </c>
      <c r="E61" s="50"/>
      <c r="F61" s="51"/>
      <c r="G61" s="33" t="s">
        <v>407</v>
      </c>
      <c r="H61" s="34">
        <v>152558.52065942431</v>
      </c>
      <c r="I61" s="34">
        <v>25970.737766833568</v>
      </c>
      <c r="J61" s="34">
        <v>15913.636209949136</v>
      </c>
      <c r="K61" s="34">
        <v>15913.636209949136</v>
      </c>
      <c r="L61" s="35">
        <f>IF(ISERROR(K61/$H61*100),"- ",(K61/$H61*100))</f>
        <v>10.431168407482897</v>
      </c>
      <c r="M61" s="35">
        <f>IF(ISERROR(I61/$H61*100),"- ",(I61/$H61*100))</f>
        <v>17.02345936141537</v>
      </c>
      <c r="N61" s="35">
        <v>26.097050415613122</v>
      </c>
      <c r="O61" s="35">
        <v>26.097050415613122</v>
      </c>
      <c r="P61" s="42">
        <f>IF(AND(O61&lt;0,O60&lt;0),"NA",IF(AND(O61&gt;0,O60&lt;0),"LP",IF(AND(O61&lt;0,O60&gt;0),"PL",((O61/O60-1)*100))))</f>
        <v>8.1915995562104271</v>
      </c>
      <c r="Q61" s="34">
        <v>34.569736959576183</v>
      </c>
      <c r="R61" s="37">
        <v>24.434008785745025</v>
      </c>
      <c r="S61" s="34">
        <v>0</v>
      </c>
      <c r="T61" s="39">
        <f>IF(O61&lt;0,"- ",IF(ISERROR(($E59-S61)/O61),"- ",(($E59-S61)/O61)))</f>
        <v>17.011501029035731</v>
      </c>
      <c r="U61" s="34">
        <v>-10549.718558263063</v>
      </c>
      <c r="V61" s="34">
        <v>-29</v>
      </c>
      <c r="W61" s="34">
        <v>270519.15448025003</v>
      </c>
      <c r="X61" s="39">
        <f>IF(I61&lt;0,"- ",IF(ISERROR((U61+V61+W61)/I61),"- ",(U61+V61+W61)/I61))</f>
        <v>10.00897387882253</v>
      </c>
      <c r="Y61" s="39">
        <f>IF(ISERROR(W61/H61),"- ",(W61/H61))</f>
        <v>1.7732156375858166</v>
      </c>
      <c r="Z61" s="34">
        <v>113.33066211749326</v>
      </c>
      <c r="AA61" s="40">
        <f>IF(Z61&lt;0,"- ",IF(ISERROR(($E59/Z61)),"- ",(($E59/Z61))))</f>
        <v>3.917298211314991</v>
      </c>
      <c r="AB61" s="34">
        <v>13.048525207806573</v>
      </c>
      <c r="AC61" s="41">
        <f>IF(ISERROR(AB61/$E59*100),"- ",(AB61/$E59*100))</f>
        <v>2.9391880184269792</v>
      </c>
      <c r="AD61" s="42">
        <v>50.000000000000043</v>
      </c>
      <c r="AE61" s="34">
        <v>609</v>
      </c>
      <c r="AF61" s="43">
        <v>-0.16205394023843167</v>
      </c>
      <c r="AG61" s="44">
        <v>22.10972876683357</v>
      </c>
    </row>
    <row r="62" spans="1:33" s="45" customFormat="1" ht="15" customHeight="1" x14ac:dyDescent="0.25">
      <c r="A62" s="465"/>
      <c r="B62" s="29">
        <v>28</v>
      </c>
      <c r="D62" s="47" t="s">
        <v>1123</v>
      </c>
      <c r="E62" s="50"/>
      <c r="F62" s="52"/>
      <c r="G62" s="33" t="s">
        <v>458</v>
      </c>
      <c r="H62" s="34">
        <v>168016.97448816459</v>
      </c>
      <c r="I62" s="34">
        <v>28721.225850550662</v>
      </c>
      <c r="J62" s="34">
        <v>17870.980075396004</v>
      </c>
      <c r="K62" s="34">
        <v>17870.980075396004</v>
      </c>
      <c r="L62" s="35">
        <f>IF(ISERROR(K62/$H62*100),"- ",(K62/$H62*100))</f>
        <v>10.636413451579482</v>
      </c>
      <c r="M62" s="35">
        <f>IF(ISERROR(I62/$H62*100),"- ",(I62/$H62*100))</f>
        <v>17.094240589705318</v>
      </c>
      <c r="N62" s="35">
        <v>29.306932862550198</v>
      </c>
      <c r="O62" s="35">
        <v>29.306932862550198</v>
      </c>
      <c r="P62" s="42">
        <f>IF(AND(O62&lt;0,O61&lt;0),"NA",IF(AND(O62&gt;0,O61&lt;0),"LP",IF(AND(O62&lt;0,O61&gt;0),"PL",((O62/O61-1)*100))))</f>
        <v>12.299790190146155</v>
      </c>
      <c r="Q62" s="34">
        <v>34.196076161021729</v>
      </c>
      <c r="R62" s="37">
        <v>24.289350917745672</v>
      </c>
      <c r="S62" s="34">
        <v>0</v>
      </c>
      <c r="T62" s="39">
        <f>IF(O62&lt;0,"- ",IF(ISERROR(($E59-S62)/O62),"- ",(($E59-S62)/O62)))</f>
        <v>15.148292797548274</v>
      </c>
      <c r="U62" s="34">
        <v>-16118.718974395961</v>
      </c>
      <c r="V62" s="34">
        <v>-29</v>
      </c>
      <c r="W62" s="34">
        <v>270519.15448025003</v>
      </c>
      <c r="X62" s="39">
        <f>IF(I62&lt;0,"- ",IF(ISERROR((U62+V62+W62)/I62),"- ",(U62+V62+W62)/I62))</f>
        <v>8.8565661100073516</v>
      </c>
      <c r="Y62" s="39">
        <f>IF(ISERROR(W62/H62),"- ",(W62/H62))</f>
        <v>1.6100703830927861</v>
      </c>
      <c r="Z62" s="34">
        <v>127.98441428612281</v>
      </c>
      <c r="AA62" s="40">
        <f>IF(Z62&lt;0,"- ",IF(ISERROR(($E59/Z62)),"- ",(($E59/Z62))))</f>
        <v>3.4687817456233567</v>
      </c>
      <c r="AB62" s="34">
        <v>14.653466431275117</v>
      </c>
      <c r="AC62" s="41">
        <f>IF(ISERROR(AB62/$E59*100),"- ",(AB62/$E59*100))</f>
        <v>3.3007019779874121</v>
      </c>
      <c r="AD62" s="42">
        <v>50.000000000000064</v>
      </c>
      <c r="AE62" s="34">
        <v>609</v>
      </c>
      <c r="AF62" s="43">
        <v>-0.21916402853629302</v>
      </c>
      <c r="AG62" s="44">
        <v>24.596112850550664</v>
      </c>
    </row>
    <row r="63" spans="1:33" s="45" customFormat="1" ht="15" customHeight="1" x14ac:dyDescent="0.25">
      <c r="A63" s="465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5" customHeight="1" x14ac:dyDescent="0.25">
      <c r="A64" s="464">
        <f>A59+1</f>
        <v>12</v>
      </c>
      <c r="B64" s="29">
        <v>25</v>
      </c>
      <c r="C64" s="30" t="str">
        <f>VLOOKUP($A64,'All cos summary'!$A$241:$B$260,2,FALSE)</f>
        <v>TELX IB Equity</v>
      </c>
      <c r="D64" s="63" t="s">
        <v>1151</v>
      </c>
      <c r="E64" s="64">
        <v>4241.3</v>
      </c>
      <c r="F64" s="65">
        <v>2836.0320035195618</v>
      </c>
      <c r="G64" s="33" t="s">
        <v>518</v>
      </c>
      <c r="H64" s="66" t="e" vm="1">
        <v>#VALUE!</v>
      </c>
      <c r="I64" s="66" t="e" vm="1">
        <v>#VALUE!</v>
      </c>
      <c r="J64" s="66" t="e" vm="1">
        <v>#VALUE!</v>
      </c>
      <c r="K64" s="66" t="e" vm="1">
        <v>#VALUE!</v>
      </c>
      <c r="L64" s="67" t="str">
        <f>IF(ISERROR(K64/$H64*100),"- ",(K64/$H64*100))</f>
        <v xml:space="preserve">- </v>
      </c>
      <c r="M64" s="67" t="str">
        <f>IF(ISERROR(I64/$H64*100),"- ",(I64/$H64*100))</f>
        <v xml:space="preserve">- </v>
      </c>
      <c r="N64" s="67" t="e" vm="1">
        <v>#VALUE!</v>
      </c>
      <c r="O64" s="67" t="e" vm="1">
        <v>#VALUE!</v>
      </c>
      <c r="P64" s="68" t="s">
        <v>50</v>
      </c>
      <c r="Q64" s="66" t="e" vm="1">
        <v>#VALUE!</v>
      </c>
      <c r="R64" s="69" t="e" vm="1">
        <v>#VALUE!</v>
      </c>
      <c r="S64" s="66">
        <v>0</v>
      </c>
      <c r="T64" s="70" t="e" vm="1">
        <f>IF(O64&lt;0,"- ",IF(ISERROR(($E64-S64)/O64),"- ",(($E64-S64)/O64)))</f>
        <v>#VALUE!</v>
      </c>
      <c r="U64" s="66" t="e" vm="1">
        <v>#VALUE!</v>
      </c>
      <c r="V64" s="66">
        <v>0</v>
      </c>
      <c r="W64" s="66">
        <v>264218.9216079</v>
      </c>
      <c r="X64" s="70" t="e" vm="1">
        <f>IF(I64&lt;0,"- ",IF(ISERROR((U64+V64+W64)/I64),"- ",(U64+V64+W64)/I64))</f>
        <v>#VALUE!</v>
      </c>
      <c r="Y64" s="70" t="str">
        <f>IF(ISERROR(W64/H64),"- ",(W64/H64))</f>
        <v xml:space="preserve">- </v>
      </c>
      <c r="Z64" s="66" t="e" vm="1">
        <v>#VALUE!</v>
      </c>
      <c r="AA64" s="71" t="e" vm="1">
        <f>IF(Z64&lt;0,"- ",IF(ISERROR(($E64/Z64)),"- ",(($E64/Z64))))</f>
        <v>#VALUE!</v>
      </c>
      <c r="AB64" s="66" t="e" vm="1">
        <v>#VALUE!</v>
      </c>
      <c r="AC64" s="72" t="str">
        <f>IF(ISERROR(AB64/$E64*100),"- ",(AB64/$E64*100))</f>
        <v xml:space="preserve">- </v>
      </c>
      <c r="AD64" s="73" t="e" vm="1">
        <v>#VALUE!</v>
      </c>
      <c r="AE64" s="66" t="e" vm="1">
        <v>#VALUE!</v>
      </c>
      <c r="AF64" s="74" t="e" vm="1">
        <v>#VALUE!</v>
      </c>
      <c r="AG64" s="75" t="e" vm="1">
        <v>#VALUE!</v>
      </c>
    </row>
    <row r="65" spans="1:33" s="45" customFormat="1" ht="15" customHeight="1" x14ac:dyDescent="0.25">
      <c r="A65" s="465"/>
      <c r="B65" s="29">
        <v>26</v>
      </c>
      <c r="C65" s="47"/>
      <c r="D65" s="47" t="s">
        <v>1025</v>
      </c>
      <c r="E65" s="48"/>
      <c r="F65" s="32"/>
      <c r="G65" s="33" t="s">
        <v>311</v>
      </c>
      <c r="H65" s="34" t="e" vm="1">
        <v>#VALUE!</v>
      </c>
      <c r="I65" s="34" t="e" vm="1">
        <v>#VALUE!</v>
      </c>
      <c r="J65" s="34" t="e" vm="1">
        <v>#VALUE!</v>
      </c>
      <c r="K65" s="34" t="e" vm="1">
        <v>#VALUE!</v>
      </c>
      <c r="L65" s="35" t="str">
        <f>IF(ISERROR(K65/$H65*100),"- ",(K65/$H65*100))</f>
        <v xml:space="preserve">- </v>
      </c>
      <c r="M65" s="35" t="str">
        <f>IF(ISERROR(I65/$H65*100),"- ",(I65/$H65*100))</f>
        <v xml:space="preserve">- </v>
      </c>
      <c r="N65" s="35" t="e" vm="1">
        <v>#VALUE!</v>
      </c>
      <c r="O65" s="35" t="e" vm="1">
        <v>#VALUE!</v>
      </c>
      <c r="P65" s="42" t="e" vm="1">
        <f>IF(AND(O65&lt;0,O64&lt;0),"NA",IF(AND(O65&gt;0,O64&lt;0),"LP",IF(AND(O65&lt;0,O64&gt;0),"PL",((O65/O64-1)*100))))</f>
        <v>#VALUE!</v>
      </c>
      <c r="Q65" s="34" t="e" vm="1">
        <v>#VALUE!</v>
      </c>
      <c r="R65" s="37" t="e" vm="1">
        <v>#VALUE!</v>
      </c>
      <c r="S65" s="34">
        <v>0</v>
      </c>
      <c r="T65" s="38" t="e" vm="1">
        <f>IF(O65&lt;0,"- ",IF(ISERROR(($E64-S65)/O65),"- ",(($E64-S65)/O65)))</f>
        <v>#VALUE!</v>
      </c>
      <c r="U65" s="34" t="e" vm="1">
        <v>#VALUE!</v>
      </c>
      <c r="V65" s="34">
        <v>0</v>
      </c>
      <c r="W65" s="34">
        <v>264218.9216079</v>
      </c>
      <c r="X65" s="38" t="e" vm="1">
        <f>IF(I65&lt;0,"- ",IF(ISERROR((U65+V65+W65)/I65),"- ",(U65+V65+W65)/I65))</f>
        <v>#VALUE!</v>
      </c>
      <c r="Y65" s="39" t="str">
        <f>IF(ISERROR(W65/H65),"- ",(W65/H65))</f>
        <v xml:space="preserve">- </v>
      </c>
      <c r="Z65" s="34" t="e" vm="1">
        <v>#VALUE!</v>
      </c>
      <c r="AA65" s="40" t="e" vm="1">
        <f>IF(Z65&lt;0,"- ",IF(ISERROR(($E64/Z65)),"- ",(($E64/Z65))))</f>
        <v>#VALUE!</v>
      </c>
      <c r="AB65" s="34" t="e" vm="1">
        <v>#VALUE!</v>
      </c>
      <c r="AC65" s="41" t="str">
        <f>IF(ISERROR(AB65/$E64*100),"- ",(AB65/$E64*100))</f>
        <v xml:space="preserve">- </v>
      </c>
      <c r="AD65" s="42" t="e" vm="1">
        <v>#VALUE!</v>
      </c>
      <c r="AE65" s="34" t="e" vm="1">
        <v>#VALUE!</v>
      </c>
      <c r="AF65" s="43" t="e" vm="1">
        <v>#VALUE!</v>
      </c>
      <c r="AG65" s="44" t="e" vm="1">
        <v>#VALUE!</v>
      </c>
    </row>
    <row r="66" spans="1:33" s="45" customFormat="1" ht="15" customHeight="1" x14ac:dyDescent="0.25">
      <c r="A66" s="465"/>
      <c r="B66" s="29">
        <v>27</v>
      </c>
      <c r="C66" s="47"/>
      <c r="D66" s="49" t="s">
        <v>921</v>
      </c>
      <c r="E66" s="50"/>
      <c r="F66" s="51"/>
      <c r="G66" s="33" t="s">
        <v>407</v>
      </c>
      <c r="H66" s="34" t="e" vm="1">
        <v>#VALUE!</v>
      </c>
      <c r="I66" s="34" t="e" vm="1">
        <v>#VALUE!</v>
      </c>
      <c r="J66" s="34" t="e" vm="1">
        <v>#VALUE!</v>
      </c>
      <c r="K66" s="34" t="e" vm="1">
        <v>#VALUE!</v>
      </c>
      <c r="L66" s="35" t="str">
        <f>IF(ISERROR(K66/$H66*100),"- ",(K66/$H66*100))</f>
        <v xml:space="preserve">- </v>
      </c>
      <c r="M66" s="35" t="str">
        <f>IF(ISERROR(I66/$H66*100),"- ",(I66/$H66*100))</f>
        <v xml:space="preserve">- </v>
      </c>
      <c r="N66" s="35" t="e" vm="1">
        <v>#VALUE!</v>
      </c>
      <c r="O66" s="35" t="e" vm="1">
        <v>#VALUE!</v>
      </c>
      <c r="P66" s="42" t="e" vm="1">
        <f>IF(AND(O66&lt;0,O65&lt;0),"NA",IF(AND(O66&gt;0,O65&lt;0),"LP",IF(AND(O66&lt;0,O65&gt;0),"PL",((O66/O65-1)*100))))</f>
        <v>#VALUE!</v>
      </c>
      <c r="Q66" s="34" t="e" vm="1">
        <v>#VALUE!</v>
      </c>
      <c r="R66" s="37" t="e" vm="1">
        <v>#VALUE!</v>
      </c>
      <c r="S66" s="34">
        <v>0</v>
      </c>
      <c r="T66" s="39" t="e" vm="1">
        <f>IF(O66&lt;0,"- ",IF(ISERROR(($E64-S66)/O66),"- ",(($E64-S66)/O66)))</f>
        <v>#VALUE!</v>
      </c>
      <c r="U66" s="34" t="e" vm="1">
        <v>#VALUE!</v>
      </c>
      <c r="V66" s="34">
        <v>0</v>
      </c>
      <c r="W66" s="34">
        <v>264218.9216079</v>
      </c>
      <c r="X66" s="39" t="e" vm="1">
        <f>IF(I66&lt;0,"- ",IF(ISERROR((U66+V66+W66)/I66),"- ",(U66+V66+W66)/I66))</f>
        <v>#VALUE!</v>
      </c>
      <c r="Y66" s="39" t="str">
        <f>IF(ISERROR(W66/H66),"- ",(W66/H66))</f>
        <v xml:space="preserve">- </v>
      </c>
      <c r="Z66" s="34" t="e" vm="1">
        <v>#VALUE!</v>
      </c>
      <c r="AA66" s="40" t="e" vm="1">
        <f>IF(Z66&lt;0,"- ",IF(ISERROR(($E64/Z66)),"- ",(($E64/Z66))))</f>
        <v>#VALUE!</v>
      </c>
      <c r="AB66" s="34" t="e" vm="1">
        <v>#VALUE!</v>
      </c>
      <c r="AC66" s="41" t="str">
        <f>IF(ISERROR(AB66/$E64*100),"- ",(AB66/$E64*100))</f>
        <v xml:space="preserve">- </v>
      </c>
      <c r="AD66" s="42" t="e" vm="1">
        <v>#VALUE!</v>
      </c>
      <c r="AE66" s="34" t="e" vm="1">
        <v>#VALUE!</v>
      </c>
      <c r="AF66" s="43" t="e" vm="1">
        <v>#VALUE!</v>
      </c>
      <c r="AG66" s="44" t="e" vm="1">
        <v>#VALUE!</v>
      </c>
    </row>
    <row r="67" spans="1:33" s="45" customFormat="1" ht="15" customHeight="1" x14ac:dyDescent="0.25">
      <c r="A67" s="465"/>
      <c r="B67" s="29">
        <v>28</v>
      </c>
      <c r="D67" s="47" t="s">
        <v>1122</v>
      </c>
      <c r="E67" s="50"/>
      <c r="F67" s="52"/>
      <c r="G67" s="33" t="s">
        <v>458</v>
      </c>
      <c r="H67" s="34" t="e" vm="1">
        <v>#VALUE!</v>
      </c>
      <c r="I67" s="34" t="e" vm="1">
        <v>#VALUE!</v>
      </c>
      <c r="J67" s="34" t="e" vm="1">
        <v>#VALUE!</v>
      </c>
      <c r="K67" s="34" t="e" vm="1">
        <v>#VALUE!</v>
      </c>
      <c r="L67" s="35" t="str">
        <f>IF(ISERROR(K67/$H67*100),"- ",(K67/$H67*100))</f>
        <v xml:space="preserve">- </v>
      </c>
      <c r="M67" s="35" t="str">
        <f>IF(ISERROR(I67/$H67*100),"- ",(I67/$H67*100))</f>
        <v xml:space="preserve">- </v>
      </c>
      <c r="N67" s="35" t="e" vm="1">
        <v>#VALUE!</v>
      </c>
      <c r="O67" s="35" t="e" vm="1">
        <v>#VALUE!</v>
      </c>
      <c r="P67" s="42" t="e" vm="1">
        <f>IF(AND(O67&lt;0,O66&lt;0),"NA",IF(AND(O67&gt;0,O66&lt;0),"LP",IF(AND(O67&lt;0,O66&gt;0),"PL",((O67/O66-1)*100))))</f>
        <v>#VALUE!</v>
      </c>
      <c r="Q67" s="34" t="e" vm="1">
        <v>#VALUE!</v>
      </c>
      <c r="R67" s="37" t="e" vm="1">
        <v>#VALUE!</v>
      </c>
      <c r="S67" s="34">
        <v>0</v>
      </c>
      <c r="T67" s="39" t="e" vm="1">
        <f>IF(O67&lt;0,"- ",IF(ISERROR(($E64-S67)/O67),"- ",(($E64-S67)/O67)))</f>
        <v>#VALUE!</v>
      </c>
      <c r="U67" s="34" t="e" vm="1">
        <v>#VALUE!</v>
      </c>
      <c r="V67" s="34">
        <v>0</v>
      </c>
      <c r="W67" s="34">
        <v>264218.9216079</v>
      </c>
      <c r="X67" s="39" t="e" vm="1">
        <f>IF(I67&lt;0,"- ",IF(ISERROR((U67+V67+W67)/I67),"- ",(U67+V67+W67)/I67))</f>
        <v>#VALUE!</v>
      </c>
      <c r="Y67" s="39" t="str">
        <f>IF(ISERROR(W67/H67),"- ",(W67/H67))</f>
        <v xml:space="preserve">- </v>
      </c>
      <c r="Z67" s="34" t="e" vm="1">
        <v>#VALUE!</v>
      </c>
      <c r="AA67" s="40" t="e" vm="1">
        <f>IF(Z67&lt;0,"- ",IF(ISERROR(($E64/Z67)),"- ",(($E64/Z67))))</f>
        <v>#VALUE!</v>
      </c>
      <c r="AB67" s="34" t="e" vm="1">
        <v>#VALUE!</v>
      </c>
      <c r="AC67" s="41" t="str">
        <f>IF(ISERROR(AB67/$E64*100),"- ",(AB67/$E64*100))</f>
        <v xml:space="preserve">- </v>
      </c>
      <c r="AD67" s="42" t="e" vm="1">
        <v>#VALUE!</v>
      </c>
      <c r="AE67" s="34" t="e" vm="1">
        <v>#VALUE!</v>
      </c>
      <c r="AF67" s="43" t="e" vm="1">
        <v>#VALUE!</v>
      </c>
      <c r="AG67" s="44" t="e" vm="1">
        <v>#VALUE!</v>
      </c>
    </row>
    <row r="68" spans="1:33" s="45" customFormat="1" ht="15" customHeight="1" x14ac:dyDescent="0.25">
      <c r="A68" s="465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5" customHeight="1" x14ac:dyDescent="0.25">
      <c r="A69" s="464">
        <f>A64+1</f>
        <v>13</v>
      </c>
      <c r="B69" s="29">
        <v>25</v>
      </c>
      <c r="C69" s="30" t="str">
        <f>VLOOKUP($A69,'All cos summary'!$A$241:$B$260,2,FALSE)</f>
        <v>IKS IB Equity</v>
      </c>
      <c r="D69" s="63" t="s">
        <v>1152</v>
      </c>
      <c r="E69" s="64">
        <v>1342.9</v>
      </c>
      <c r="F69" s="65">
        <v>2414.5523907347183</v>
      </c>
      <c r="G69" s="33" t="s">
        <v>518</v>
      </c>
      <c r="H69" s="66">
        <v>26639.940000000002</v>
      </c>
      <c r="I69" s="66">
        <v>7693.1200000000035</v>
      </c>
      <c r="J69" s="66">
        <v>4860.6200000000026</v>
      </c>
      <c r="K69" s="66">
        <v>4860.6200000000026</v>
      </c>
      <c r="L69" s="67">
        <f>IF(ISERROR(K69/$H69*100),"- ",(K69/$H69*100))</f>
        <v>18.245611664290543</v>
      </c>
      <c r="M69" s="67">
        <f>IF(ISERROR(I69/$H69*100),"- ",(I69/$H69*100))</f>
        <v>28.878143118940969</v>
      </c>
      <c r="N69" s="67">
        <v>28.610840178076089</v>
      </c>
      <c r="O69" s="67">
        <v>28.610840178076089</v>
      </c>
      <c r="P69" s="68" t="s">
        <v>50</v>
      </c>
      <c r="Q69" s="66">
        <v>25.78850075912645</v>
      </c>
      <c r="R69" s="69">
        <v>32.980724343455201</v>
      </c>
      <c r="S69" s="66">
        <v>0</v>
      </c>
      <c r="T69" s="70">
        <f>IF(O69&lt;0,"- ",IF(ISERROR(($E69-S69)/O69),"- ",(($E69-S69)/O69)))</f>
        <v>46.936755147408682</v>
      </c>
      <c r="U69" s="66">
        <v>5627.35</v>
      </c>
      <c r="V69" s="66">
        <v>0</v>
      </c>
      <c r="W69" s="66">
        <v>224951.77348280002</v>
      </c>
      <c r="X69" s="70">
        <f>IF(I69&lt;0,"- ",IF(ISERROR((U69+V69+W69)/I69),"- ",(U69+V69+W69)/I69))</f>
        <v>29.972120996786728</v>
      </c>
      <c r="Y69" s="70">
        <f>IF(ISERROR(W69/H69),"- ",(W69/H69))</f>
        <v>8.4441546596125967</v>
      </c>
      <c r="Z69" s="66">
        <v>105.34586203163691</v>
      </c>
      <c r="AA69" s="71">
        <f>IF(Z69&lt;0,"- ",IF(ISERROR(($E69/Z69)),"- ",(($E69/Z69))))</f>
        <v>12.747534398614608</v>
      </c>
      <c r="AB69" s="66">
        <v>0</v>
      </c>
      <c r="AC69" s="72">
        <f>IF(ISERROR(AB69/$E69*100),"- ",(AB69/$E69*100))</f>
        <v>0</v>
      </c>
      <c r="AD69" s="73">
        <v>0</v>
      </c>
      <c r="AE69" s="66">
        <v>170.23</v>
      </c>
      <c r="AF69" s="74">
        <v>0.38183211017142366</v>
      </c>
      <c r="AG69" s="75">
        <v>7.3152008020943606</v>
      </c>
    </row>
    <row r="70" spans="1:33" s="45" customFormat="1" ht="15" customHeight="1" x14ac:dyDescent="0.25">
      <c r="A70" s="465"/>
      <c r="B70" s="29">
        <v>26</v>
      </c>
      <c r="C70" s="47"/>
      <c r="D70" s="47" t="s">
        <v>1026</v>
      </c>
      <c r="E70" s="48"/>
      <c r="F70" s="32"/>
      <c r="G70" s="33" t="s">
        <v>311</v>
      </c>
      <c r="H70" s="34">
        <v>32047.915499999999</v>
      </c>
      <c r="I70" s="34">
        <v>10363.887175</v>
      </c>
      <c r="J70" s="34">
        <v>6871.1584327614573</v>
      </c>
      <c r="K70" s="34">
        <v>6871.1584327614573</v>
      </c>
      <c r="L70" s="35">
        <f>IF(ISERROR(K70/$H70*100),"- ",(K70/$H70*100))</f>
        <v>21.440266318604895</v>
      </c>
      <c r="M70" s="35">
        <f>IF(ISERROR(I70/$H70*100),"- ",(I70/$H70*100))</f>
        <v>32.338724729226151</v>
      </c>
      <c r="N70" s="35">
        <v>40.222453741412231</v>
      </c>
      <c r="O70" s="35">
        <v>40.222453741412231</v>
      </c>
      <c r="P70" s="42">
        <f>IF(AND(O70&lt;0,O69&lt;0),"NA",IF(AND(O70&gt;0,O69&lt;0),"LP",IF(AND(O70&lt;0,O69&gt;0),"PL",((O70/O69-1)*100))))</f>
        <v>40.584664732194376</v>
      </c>
      <c r="Q70" s="34">
        <v>30.846815833040498</v>
      </c>
      <c r="R70" s="37">
        <v>32.209640895700829</v>
      </c>
      <c r="S70" s="34">
        <v>0</v>
      </c>
      <c r="T70" s="38">
        <f>IF(O70&lt;0,"- ",IF(ISERROR(($E69-S70)/O70),"- ",(($E69-S70)/O70)))</f>
        <v>33.386824399958904</v>
      </c>
      <c r="U70" s="34">
        <v>2681.0922748799794</v>
      </c>
      <c r="V70" s="34">
        <v>0</v>
      </c>
      <c r="W70" s="34">
        <v>224951.77348280002</v>
      </c>
      <c r="X70" s="38">
        <f>IF(I70&lt;0,"- ",IF(ISERROR((U70+V70+W70)/I70),"- ",(U70+V70+W70)/I70))</f>
        <v>21.964043212162814</v>
      </c>
      <c r="Y70" s="39">
        <f>IF(ISERROR(W70/H70),"- ",(W70/H70))</f>
        <v>7.0192326075872247</v>
      </c>
      <c r="Z70" s="34">
        <v>144.98890510444249</v>
      </c>
      <c r="AA70" s="40">
        <f>IF(Z70&lt;0,"- ",IF(ISERROR(($E69/Z70)),"- ",(($E69/Z70))))</f>
        <v>9.2620880130975856</v>
      </c>
      <c r="AB70" s="34">
        <v>0</v>
      </c>
      <c r="AC70" s="41">
        <f>IF(ISERROR(AB70/$E69*100),"- ",(AB70/$E69*100))</f>
        <v>0</v>
      </c>
      <c r="AD70" s="42">
        <v>0</v>
      </c>
      <c r="AE70" s="34">
        <v>170.44</v>
      </c>
      <c r="AF70" s="43">
        <v>0.12568043689747327</v>
      </c>
      <c r="AG70" s="44">
        <v>14.099002287727854</v>
      </c>
    </row>
    <row r="71" spans="1:33" s="45" customFormat="1" ht="15" customHeight="1" x14ac:dyDescent="0.25">
      <c r="A71" s="465"/>
      <c r="B71" s="29">
        <v>27</v>
      </c>
      <c r="C71" s="47"/>
      <c r="D71" s="49" t="s">
        <v>925</v>
      </c>
      <c r="E71" s="50"/>
      <c r="F71" s="51"/>
      <c r="G71" s="33" t="s">
        <v>407</v>
      </c>
      <c r="H71" s="34">
        <v>38397.031596693007</v>
      </c>
      <c r="I71" s="34">
        <v>13341.78279399567</v>
      </c>
      <c r="J71" s="34">
        <v>9218.0897697549262</v>
      </c>
      <c r="K71" s="34">
        <v>9218.0897697549262</v>
      </c>
      <c r="L71" s="35">
        <f>IF(ISERROR(K71/$H71*100),"- ",(K71/$H71*100))</f>
        <v>24.007297924949089</v>
      </c>
      <c r="M71" s="35">
        <f>IF(ISERROR(I71/$H71*100),"- ",(I71/$H71*100))</f>
        <v>34.746912037712697</v>
      </c>
      <c r="N71" s="35">
        <v>53.960943118457827</v>
      </c>
      <c r="O71" s="35">
        <v>53.960943118457827</v>
      </c>
      <c r="P71" s="42">
        <f>IF(AND(O71&lt;0,O70&lt;0),"NA",IF(AND(O71&gt;0,O70&lt;0),"LP",IF(AND(O71&lt;0,O70&gt;0),"PL",((O71/O70-1)*100))))</f>
        <v>34.156268698497442</v>
      </c>
      <c r="Q71" s="34">
        <v>34.654690397000536</v>
      </c>
      <c r="R71" s="37">
        <v>31.37822801090439</v>
      </c>
      <c r="S71" s="34">
        <v>0</v>
      </c>
      <c r="T71" s="39">
        <f>IF(O71&lt;0,"- ",IF(ISERROR(($E69-S71)/O71),"- ",(($E69-S71)/O71)))</f>
        <v>24.886518329599934</v>
      </c>
      <c r="U71" s="34">
        <v>-5436.3300303551587</v>
      </c>
      <c r="V71" s="34">
        <v>0</v>
      </c>
      <c r="W71" s="34">
        <v>224951.77348280002</v>
      </c>
      <c r="X71" s="39">
        <f>IF(I71&lt;0,"- ",IF(ISERROR((U71+V71+W71)/I71),"- ",(U71+V71+W71)/I71))</f>
        <v>16.453231688889097</v>
      </c>
      <c r="Y71" s="39">
        <f>IF(ISERROR(W71/H71),"- ",(W71/H71))</f>
        <v>5.8585719814386454</v>
      </c>
      <c r="Z71" s="34">
        <v>198.94984822290033</v>
      </c>
      <c r="AA71" s="40">
        <f>IF(Z71&lt;0,"- ",IF(ISERROR(($E69/Z71)),"- ",(($E69/Z71))))</f>
        <v>6.7499423196113009</v>
      </c>
      <c r="AB71" s="34">
        <v>0</v>
      </c>
      <c r="AC71" s="41">
        <f>IF(ISERROR(AB71/$E69*100),"- ",(AB71/$E69*100))</f>
        <v>0</v>
      </c>
      <c r="AD71" s="42">
        <v>0</v>
      </c>
      <c r="AE71" s="34">
        <v>170.44</v>
      </c>
      <c r="AF71" s="43">
        <v>-0.18505179217792114</v>
      </c>
      <c r="AG71" s="44">
        <v>31.047742190725582</v>
      </c>
    </row>
    <row r="72" spans="1:33" s="45" customFormat="1" ht="15" customHeight="1" x14ac:dyDescent="0.25">
      <c r="A72" s="465"/>
      <c r="B72" s="29">
        <v>28</v>
      </c>
      <c r="D72" s="47" t="s">
        <v>1121</v>
      </c>
      <c r="E72" s="50"/>
      <c r="F72" s="52"/>
      <c r="G72" s="33" t="s">
        <v>458</v>
      </c>
      <c r="H72" s="34">
        <v>45130.880295337767</v>
      </c>
      <c r="I72" s="34">
        <v>16309.586490446429</v>
      </c>
      <c r="J72" s="34">
        <v>11909.578939005674</v>
      </c>
      <c r="K72" s="34">
        <v>11909.578939005674</v>
      </c>
      <c r="L72" s="35">
        <f>IF(ISERROR(K72/$H72*100),"- ",(K72/$H72*100))</f>
        <v>26.388979920331824</v>
      </c>
      <c r="M72" s="35">
        <f>IF(ISERROR(I72/$H72*100),"- ",(I72/$H72*100))</f>
        <v>36.138418714006967</v>
      </c>
      <c r="N72" s="35">
        <v>69.716408469035144</v>
      </c>
      <c r="O72" s="35">
        <v>69.716408469035144</v>
      </c>
      <c r="P72" s="42">
        <f>IF(AND(O72&lt;0,O71&lt;0),"NA",IF(AND(O72&gt;0,O71&lt;0),"LP",IF(AND(O72&lt;0,O71&gt;0),"PL",((O72/O71-1)*100))))</f>
        <v>29.197905818640191</v>
      </c>
      <c r="Q72" s="34">
        <v>34.762524886935445</v>
      </c>
      <c r="R72" s="37">
        <v>29.817796152137316</v>
      </c>
      <c r="S72" s="34">
        <v>0</v>
      </c>
      <c r="T72" s="39">
        <f>IF(O72&lt;0,"- ",IF(ISERROR(($E69-S72)/O72),"- ",(($E69-S72)/O72)))</f>
        <v>19.262323310823664</v>
      </c>
      <c r="U72" s="34">
        <v>-16103.171820098107</v>
      </c>
      <c r="V72" s="34">
        <v>0</v>
      </c>
      <c r="W72" s="34">
        <v>224951.77348280002</v>
      </c>
      <c r="X72" s="39">
        <f>IF(I72&lt;0,"- ",IF(ISERROR((U72+V72+W72)/I72),"- ",(U72+V72+W72)/I72))</f>
        <v>12.805266509058212</v>
      </c>
      <c r="Y72" s="39">
        <f>IF(ISERROR(W72/H72),"- ",(W72/H72))</f>
        <v>4.9844313253078427</v>
      </c>
      <c r="Z72" s="34">
        <v>268.66625669193542</v>
      </c>
      <c r="AA72" s="40">
        <f>IF(Z72&lt;0,"- ",IF(ISERROR(($E69/Z72)),"- ",(($E69/Z72))))</f>
        <v>4.998394724127297</v>
      </c>
      <c r="AB72" s="34">
        <v>0</v>
      </c>
      <c r="AC72" s="41">
        <f>IF(ISERROR(AB72/$E69*100),"- ",(AB72/$E69*100))</f>
        <v>0</v>
      </c>
      <c r="AD72" s="42">
        <v>0</v>
      </c>
      <c r="AE72" s="34">
        <v>170.44</v>
      </c>
      <c r="AF72" s="43">
        <v>-0.40317218366295648</v>
      </c>
      <c r="AG72" s="44">
        <v>60.503647973342851</v>
      </c>
    </row>
    <row r="73" spans="1:33" s="45" customFormat="1" ht="15" customHeight="1" x14ac:dyDescent="0.25">
      <c r="A73" s="465"/>
      <c r="B73" s="46"/>
      <c r="D73" s="121"/>
      <c r="E73" s="122"/>
      <c r="F73" s="123"/>
      <c r="G73" s="124"/>
      <c r="H73" s="125"/>
      <c r="I73" s="125"/>
      <c r="J73" s="125"/>
      <c r="K73" s="125"/>
      <c r="L73" s="125"/>
      <c r="M73" s="125"/>
      <c r="N73" s="126"/>
      <c r="O73" s="126"/>
      <c r="P73" s="127"/>
      <c r="Q73" s="126"/>
      <c r="R73" s="128"/>
      <c r="S73" s="129"/>
      <c r="T73" s="130"/>
      <c r="U73" s="130"/>
      <c r="V73" s="130"/>
      <c r="W73" s="130"/>
      <c r="X73" s="130"/>
      <c r="Y73" s="126"/>
      <c r="Z73" s="126"/>
      <c r="AA73" s="128"/>
      <c r="AB73" s="131"/>
      <c r="AC73" s="126"/>
      <c r="AD73" s="128"/>
      <c r="AE73" s="126"/>
      <c r="AF73" s="126"/>
      <c r="AG73" s="132"/>
    </row>
    <row r="74" spans="1:33" s="45" customFormat="1" ht="15" customHeight="1" x14ac:dyDescent="0.25">
      <c r="A74" s="464">
        <f>A69+1</f>
        <v>14</v>
      </c>
      <c r="B74" s="29">
        <v>25</v>
      </c>
      <c r="C74" s="30" t="str">
        <f>VLOOKUP($A74,'All cos summary'!$A$241:$B$260,2,FALSE)</f>
        <v>TATATECH IB Equity</v>
      </c>
      <c r="D74" s="63" t="s">
        <v>718</v>
      </c>
      <c r="E74" s="64">
        <v>541.1</v>
      </c>
      <c r="F74" s="65">
        <v>2357.9177866484197</v>
      </c>
      <c r="G74" s="33" t="s">
        <v>518</v>
      </c>
      <c r="H74" s="66">
        <v>51684.5</v>
      </c>
      <c r="I74" s="66">
        <v>9340.5000000000036</v>
      </c>
      <c r="J74" s="66">
        <v>6769.5000000000036</v>
      </c>
      <c r="K74" s="66">
        <v>6769.5000000000036</v>
      </c>
      <c r="L74" s="67">
        <f>IF(ISERROR(K74/$H74*100),"- ",(K74/$H74*100))</f>
        <v>13.097737232632614</v>
      </c>
      <c r="M74" s="67">
        <f>IF(ISERROR(I74/$H74*100),"- ",(I74/$H74*100))</f>
        <v>18.072149290406223</v>
      </c>
      <c r="N74" s="67">
        <v>16.666391758775546</v>
      </c>
      <c r="O74" s="67">
        <v>16.666391758775546</v>
      </c>
      <c r="P74" s="68" t="s">
        <v>50</v>
      </c>
      <c r="Q74" s="66">
        <v>25.307696548608195</v>
      </c>
      <c r="R74" s="69">
        <v>19.909591426184967</v>
      </c>
      <c r="S74" s="66">
        <v>0</v>
      </c>
      <c r="T74" s="70">
        <f>IF(O74&lt;0,"- ",IF(ISERROR(($E74-S74)/O74),"- ",(($E74-S74)/O74)))</f>
        <v>32.466535518408683</v>
      </c>
      <c r="U74" s="66">
        <v>-15142.900000000001</v>
      </c>
      <c r="V74" s="66">
        <v>0</v>
      </c>
      <c r="W74" s="66">
        <v>219675.41059310004</v>
      </c>
      <c r="X74" s="70">
        <f>IF(I74&lt;0,"- ",IF(ISERROR((U74+V74+W74)/I74),"- ",(U74+V74+W74)/I74))</f>
        <v>21.897383501215135</v>
      </c>
      <c r="Y74" s="70">
        <f>IF(ISERROR(W74/H74),"- ",(W74/H74))</f>
        <v>4.2503150962687082</v>
      </c>
      <c r="Z74" s="66">
        <v>88.124700478907371</v>
      </c>
      <c r="AA74" s="71">
        <f>IF(Z74&lt;0,"- ",IF(ISERROR(($E74/Z74)),"- ",(($E74/Z74))))</f>
        <v>6.140162713285048</v>
      </c>
      <c r="AB74" s="66">
        <v>11.674892703862662</v>
      </c>
      <c r="AC74" s="72">
        <f>IF(ISERROR(AB74/$E74*100),"- ",(AB74/$E74*100))</f>
        <v>2.1576220114327596</v>
      </c>
      <c r="AD74" s="73">
        <v>70.050511669482063</v>
      </c>
      <c r="AE74" s="66">
        <v>811.3</v>
      </c>
      <c r="AF74" s="74">
        <v>-0.44536369304612777</v>
      </c>
      <c r="AG74" s="75">
        <v>41.408048904737669</v>
      </c>
    </row>
    <row r="75" spans="1:33" s="45" customFormat="1" ht="15" customHeight="1" x14ac:dyDescent="0.25">
      <c r="A75" s="465"/>
      <c r="B75" s="29">
        <v>26</v>
      </c>
      <c r="C75" s="47"/>
      <c r="D75" s="47" t="s">
        <v>1027</v>
      </c>
      <c r="E75" s="48"/>
      <c r="F75" s="32"/>
      <c r="G75" s="33" t="s">
        <v>311</v>
      </c>
      <c r="H75" s="34">
        <v>54254.653999999995</v>
      </c>
      <c r="I75" s="34">
        <v>8437.7314899999983</v>
      </c>
      <c r="J75" s="34">
        <v>5201.1639535999984</v>
      </c>
      <c r="K75" s="34">
        <v>6839.7639535999988</v>
      </c>
      <c r="L75" s="35">
        <f>IF(ISERROR(K75/$H75*100),"- ",(K75/$H75*100))</f>
        <v>12.606778311773953</v>
      </c>
      <c r="M75" s="35">
        <f>IF(ISERROR(I75/$H75*100),"- ",(I75/$H75*100))</f>
        <v>15.552087918577454</v>
      </c>
      <c r="N75" s="35">
        <v>12.822204791956498</v>
      </c>
      <c r="O75" s="35">
        <v>16.861774580476137</v>
      </c>
      <c r="P75" s="42">
        <f>IF(AND(O75&lt;0,O74&lt;0),"NA",IF(AND(O75&gt;0,O74&lt;0),"LP",IF(AND(O75&lt;0,O74&gt;0),"PL",((O75/O74-1)*100))))</f>
        <v>1.1723162669430964</v>
      </c>
      <c r="Q75" s="34">
        <v>22.486933185307922</v>
      </c>
      <c r="R75" s="37">
        <v>18.700973098529992</v>
      </c>
      <c r="S75" s="34">
        <v>0</v>
      </c>
      <c r="T75" s="38">
        <f>IF(O75&lt;0,"- ",IF(ISERROR(($E74-S75)/O75),"- ",(($E74-S75)/O75)))</f>
        <v>32.090335297598351</v>
      </c>
      <c r="U75" s="34">
        <v>-11272.531076050451</v>
      </c>
      <c r="V75" s="34">
        <v>0</v>
      </c>
      <c r="W75" s="34">
        <v>219675.41059310004</v>
      </c>
      <c r="X75" s="38">
        <f>IF(I75&lt;0,"- ",IF(ISERROR((U75+V75+W75)/I75),"- ",(U75+V75+W75)/I75))</f>
        <v>24.698922899364462</v>
      </c>
      <c r="Y75" s="39">
        <f>IF(ISERROR(W75/H75),"- ",(W75/H75))</f>
        <v>4.048968971272032</v>
      </c>
      <c r="Z75" s="34">
        <v>92.088556301635336</v>
      </c>
      <c r="AA75" s="40">
        <f>IF(Z75&lt;0,"- ",IF(ISERROR(($E74/Z75)),"- ",(($E74/Z75))))</f>
        <v>5.8758658158092008</v>
      </c>
      <c r="AB75" s="34">
        <v>8.9755433543695329</v>
      </c>
      <c r="AC75" s="41">
        <f>IF(ISERROR(AB75/$E74*100),"- ",(AB75/$E74*100))</f>
        <v>1.6587587052983794</v>
      </c>
      <c r="AD75" s="42">
        <v>69.999999999999901</v>
      </c>
      <c r="AE75" s="34">
        <v>811.3</v>
      </c>
      <c r="AF75" s="43">
        <v>-0.3082084437937479</v>
      </c>
      <c r="AG75" s="44">
        <v>25.829695988329682</v>
      </c>
    </row>
    <row r="76" spans="1:33" s="45" customFormat="1" ht="15" customHeight="1" x14ac:dyDescent="0.25">
      <c r="A76" s="465"/>
      <c r="B76" s="29">
        <v>27</v>
      </c>
      <c r="C76" s="47"/>
      <c r="D76" s="49" t="s">
        <v>904</v>
      </c>
      <c r="E76" s="50"/>
      <c r="F76" s="51"/>
      <c r="G76" s="33" t="s">
        <v>407</v>
      </c>
      <c r="H76" s="34">
        <v>65070.602825698807</v>
      </c>
      <c r="I76" s="34">
        <v>10960.535823989285</v>
      </c>
      <c r="J76" s="34">
        <v>8197.4897034479291</v>
      </c>
      <c r="K76" s="34">
        <v>8197.4897034479291</v>
      </c>
      <c r="L76" s="35">
        <f>IF(ISERROR(K76/$H76*100),"- ",(K76/$H76*100))</f>
        <v>12.597838881877447</v>
      </c>
      <c r="M76" s="35">
        <f>IF(ISERROR(I76/$H76*100),"- ",(I76/$H76*100))</f>
        <v>16.84406682591937</v>
      </c>
      <c r="N76" s="35">
        <v>20.208917214542335</v>
      </c>
      <c r="O76" s="35">
        <v>20.208917214542335</v>
      </c>
      <c r="P76" s="42">
        <f>IF(AND(O76&lt;0,O75&lt;0),"NA",IF(AND(O76&gt;0,O75&lt;0),"LP",IF(AND(O76&lt;0,O75&gt;0),"PL",((O76/O75-1)*100))))</f>
        <v>19.850476698590057</v>
      </c>
      <c r="Q76" s="34">
        <v>26.857930525685148</v>
      </c>
      <c r="R76" s="37">
        <v>21.245731454690571</v>
      </c>
      <c r="S76" s="34">
        <v>0</v>
      </c>
      <c r="T76" s="39">
        <f>IF(O76&lt;0,"- ",IF(ISERROR(($E74-S76)/O76),"- ",(($E74-S76)/O76)))</f>
        <v>26.775308852798133</v>
      </c>
      <c r="U76" s="34">
        <v>-12221.922650510896</v>
      </c>
      <c r="V76" s="34">
        <v>0</v>
      </c>
      <c r="W76" s="34">
        <v>219675.41059310004</v>
      </c>
      <c r="X76" s="39">
        <f>IF(I76&lt;0,"- ",IF(ISERROR((U76+V76+W76)/I76),"- ",(U76+V76+W76)/I76))</f>
        <v>18.927312612631262</v>
      </c>
      <c r="Y76" s="39">
        <f>IF(ISERROR(W76/H76),"- ",(W76/H76))</f>
        <v>3.37595474843737</v>
      </c>
      <c r="Z76" s="34">
        <v>98.151231465998038</v>
      </c>
      <c r="AA76" s="40">
        <f>IF(Z76&lt;0,"- ",IF(ISERROR(($E74/Z76)),"- ",(($E74/Z76))))</f>
        <v>5.5129211515542744</v>
      </c>
      <c r="AB76" s="34">
        <v>14.146242050179627</v>
      </c>
      <c r="AC76" s="41">
        <f>IF(ISERROR(AB76/$E74*100),"- ",(AB76/$E74*100))</f>
        <v>2.6143489281426029</v>
      </c>
      <c r="AD76" s="42">
        <v>69.999999999999957</v>
      </c>
      <c r="AE76" s="34">
        <v>811.3</v>
      </c>
      <c r="AF76" s="43">
        <v>-0.31676000322822961</v>
      </c>
      <c r="AG76" s="44">
        <v>25.888827630195237</v>
      </c>
    </row>
    <row r="77" spans="1:33" s="45" customFormat="1" ht="15" customHeight="1" x14ac:dyDescent="0.25">
      <c r="A77" s="465"/>
      <c r="B77" s="29">
        <v>28</v>
      </c>
      <c r="D77" s="47" t="s">
        <v>1122</v>
      </c>
      <c r="E77" s="50"/>
      <c r="F77" s="52"/>
      <c r="G77" s="33" t="s">
        <v>458</v>
      </c>
      <c r="H77" s="34">
        <v>73868.999708011106</v>
      </c>
      <c r="I77" s="34">
        <v>13079.569717207902</v>
      </c>
      <c r="J77" s="34">
        <v>10012.494018579449</v>
      </c>
      <c r="K77" s="34">
        <v>10012.494018579449</v>
      </c>
      <c r="L77" s="35">
        <f>IF(ISERROR(K77/$H77*100),"- ",(K77/$H77*100))</f>
        <v>13.554392313631929</v>
      </c>
      <c r="M77" s="35">
        <f>IF(ISERROR(I77/$H77*100),"- ",(I77/$H77*100))</f>
        <v>17.706439465687556</v>
      </c>
      <c r="N77" s="35">
        <v>24.683368940062945</v>
      </c>
      <c r="O77" s="35">
        <v>24.683368940062945</v>
      </c>
      <c r="P77" s="42">
        <f>IF(AND(O77&lt;0,O76&lt;0),"NA",IF(AND(O77&gt;0,O76&lt;0),"LP",IF(AND(O77&lt;0,O76&gt;0),"PL",((O77/O76-1)*100))))</f>
        <v>22.140977064821634</v>
      </c>
      <c r="Q77" s="34">
        <v>30.649992844484213</v>
      </c>
      <c r="R77" s="37">
        <v>24.234131916861337</v>
      </c>
      <c r="S77" s="34">
        <v>0</v>
      </c>
      <c r="T77" s="39">
        <f>IF(O77&lt;0,"- ",IF(ISERROR(($E74-S77)/O77),"- ",(($E74-S77)/O77)))</f>
        <v>21.92164292134995</v>
      </c>
      <c r="U77" s="34">
        <v>-14016.613809562856</v>
      </c>
      <c r="V77" s="34">
        <v>0</v>
      </c>
      <c r="W77" s="34">
        <v>219675.41059310004</v>
      </c>
      <c r="X77" s="39">
        <f>IF(I77&lt;0,"- ",IF(ISERROR((U77+V77+W77)/I77),"- ",(U77+V77+W77)/I77))</f>
        <v>15.723666850673679</v>
      </c>
      <c r="Y77" s="39">
        <f>IF(ISERROR(W77/H77),"- ",(W77/H77))</f>
        <v>2.9738511616704106</v>
      </c>
      <c r="Z77" s="34">
        <v>105.55624214801693</v>
      </c>
      <c r="AA77" s="40">
        <f>IF(Z77&lt;0,"- ",IF(ISERROR(($E74/Z77)),"- ",(($E74/Z77))))</f>
        <v>5.1261771827879112</v>
      </c>
      <c r="AB77" s="34">
        <v>17.278358258044051</v>
      </c>
      <c r="AC77" s="41">
        <f>IF(ISERROR(AB77/$E74*100),"- ",(AB77/$E74*100))</f>
        <v>3.1931913247170671</v>
      </c>
      <c r="AD77" s="42">
        <v>69.999999999999957</v>
      </c>
      <c r="AE77" s="34">
        <v>811.3</v>
      </c>
      <c r="AF77" s="43">
        <v>-0.3392566002619592</v>
      </c>
      <c r="AG77" s="44">
        <v>31.384734693755931</v>
      </c>
    </row>
    <row r="78" spans="1:33" s="45" customFormat="1" ht="15" customHeight="1" x14ac:dyDescent="0.25">
      <c r="A78" s="465"/>
      <c r="B78" s="46"/>
      <c r="D78" s="121"/>
      <c r="E78" s="122"/>
      <c r="F78" s="123"/>
      <c r="G78" s="124"/>
      <c r="H78" s="125"/>
      <c r="I78" s="125"/>
      <c r="J78" s="125"/>
      <c r="K78" s="125"/>
      <c r="L78" s="125"/>
      <c r="M78" s="125"/>
      <c r="N78" s="126"/>
      <c r="O78" s="126"/>
      <c r="P78" s="127"/>
      <c r="Q78" s="126"/>
      <c r="R78" s="128"/>
      <c r="S78" s="129"/>
      <c r="T78" s="130"/>
      <c r="U78" s="130"/>
      <c r="V78" s="130"/>
      <c r="W78" s="130"/>
      <c r="X78" s="130"/>
      <c r="Y78" s="126"/>
      <c r="Z78" s="126"/>
      <c r="AA78" s="128"/>
      <c r="AB78" s="131"/>
      <c r="AC78" s="126"/>
      <c r="AD78" s="128"/>
      <c r="AE78" s="126"/>
      <c r="AF78" s="126"/>
      <c r="AG78" s="132"/>
    </row>
    <row r="79" spans="1:33" s="45" customFormat="1" ht="15" customHeight="1" x14ac:dyDescent="0.25">
      <c r="A79" s="464">
        <f>A74+1</f>
        <v>15</v>
      </c>
      <c r="B79" s="29">
        <v>25</v>
      </c>
      <c r="C79" s="30" t="str">
        <f>VLOOKUP($A79,'All cos summary'!$A$241:$B$260,2,FALSE)</f>
        <v>SAGILITY IB Equity</v>
      </c>
      <c r="D79" s="63" t="s">
        <v>716</v>
      </c>
      <c r="E79" s="64">
        <v>41.73</v>
      </c>
      <c r="F79" s="65">
        <v>2096.8371671173722</v>
      </c>
      <c r="G79" s="33" t="s">
        <v>518</v>
      </c>
      <c r="H79" s="66">
        <v>55699.180000000008</v>
      </c>
      <c r="I79" s="66">
        <v>12979.170000000013</v>
      </c>
      <c r="J79" s="66">
        <v>5391.4900000000134</v>
      </c>
      <c r="K79" s="66">
        <v>5391.4900000000134</v>
      </c>
      <c r="L79" s="67">
        <f>IF(ISERROR(K79/$H79*100),"- ",(K79/$H79*100))</f>
        <v>9.6796577615685049</v>
      </c>
      <c r="M79" s="67">
        <f>IF(ISERROR(I79/$H79*100),"- ",(I79/$H79*100))</f>
        <v>23.302264054874797</v>
      </c>
      <c r="N79" s="67">
        <v>1.1522065175067784</v>
      </c>
      <c r="O79" s="67">
        <v>1.1522065175067784</v>
      </c>
      <c r="P79" s="68" t="s">
        <v>50</v>
      </c>
      <c r="Q79" s="66">
        <v>9.0122311833349222</v>
      </c>
      <c r="R79" s="69">
        <v>7.2960600931770285</v>
      </c>
      <c r="S79" s="66">
        <v>0</v>
      </c>
      <c r="T79" s="70">
        <f>IF(O79&lt;0,"- ",IF(ISERROR(($E79-S79)/O79),"- ",(($E79-S79)/O79)))</f>
        <v>36.217465676464116</v>
      </c>
      <c r="U79" s="66">
        <v>4731.9799999999996</v>
      </c>
      <c r="V79" s="66">
        <v>0</v>
      </c>
      <c r="W79" s="66">
        <v>195351.83467449</v>
      </c>
      <c r="X79" s="70">
        <f>IF(I79&lt;0,"- ",IF(ISERROR((U79+V79+W79)/I79),"- ",(U79+V79+W79)/I79))</f>
        <v>15.415763463649048</v>
      </c>
      <c r="Y79" s="70">
        <f>IF(ISERROR(W79/H79),"- ",(W79/H79))</f>
        <v>3.5072659000453861</v>
      </c>
      <c r="Z79" s="66">
        <v>17.814844781476783</v>
      </c>
      <c r="AA79" s="71">
        <f>IF(Z79&lt;0,"- ",IF(ISERROR(($E79/Z79)),"- ",(($E79/Z79))))</f>
        <v>2.3424284921858711</v>
      </c>
      <c r="AB79" s="66">
        <v>0</v>
      </c>
      <c r="AC79" s="72">
        <f>IF(ISERROR(AB79/$E79*100),"- ",(AB79/$E79*100))</f>
        <v>0</v>
      </c>
      <c r="AD79" s="73">
        <v>0</v>
      </c>
      <c r="AE79" s="66">
        <v>46792.74</v>
      </c>
      <c r="AF79" s="74">
        <v>6.4035749745824891E-2</v>
      </c>
      <c r="AG79" s="75">
        <v>6.5384845361635948</v>
      </c>
    </row>
    <row r="80" spans="1:33" s="45" customFormat="1" ht="15" customHeight="1" x14ac:dyDescent="0.25">
      <c r="A80" s="465"/>
      <c r="B80" s="29">
        <v>26</v>
      </c>
      <c r="C80" s="47"/>
      <c r="D80" s="47" t="s">
        <v>1028</v>
      </c>
      <c r="E80" s="48"/>
      <c r="F80" s="32"/>
      <c r="G80" s="33" t="s">
        <v>311</v>
      </c>
      <c r="H80" s="34">
        <v>71458.850000000006</v>
      </c>
      <c r="I80" s="34">
        <v>17699.035800000005</v>
      </c>
      <c r="J80" s="34">
        <v>9443.0190805625061</v>
      </c>
      <c r="K80" s="34">
        <v>9114.7890805625066</v>
      </c>
      <c r="L80" s="35">
        <f>IF(ISERROR(K80/$H80*100),"- ",(K80/$H80*100))</f>
        <v>12.755297742074642</v>
      </c>
      <c r="M80" s="35">
        <f>IF(ISERROR(I80/$H80*100),"- ",(I80/$H80*100))</f>
        <v>24.768150900833142</v>
      </c>
      <c r="N80" s="35">
        <v>2.0180521765903228</v>
      </c>
      <c r="O80" s="35">
        <v>1.9479066796606708</v>
      </c>
      <c r="P80" s="42">
        <f>IF(AND(O80&lt;0,O79&lt;0),"NA",IF(AND(O80&gt;0,O79&lt;0),"LP",IF(AND(O80&lt;0,O79&gt;0),"PL",((O80/O79-1)*100))))</f>
        <v>69.058814549641824</v>
      </c>
      <c r="Q80" s="34">
        <v>12.611353934205177</v>
      </c>
      <c r="R80" s="37">
        <v>10.367383092224939</v>
      </c>
      <c r="S80" s="34">
        <v>0</v>
      </c>
      <c r="T80" s="38">
        <f>IF(O80&lt;0,"- ",IF(ISERROR(($E79-S80)/O80),"- ",(($E79-S80)/O80)))</f>
        <v>21.422997536652755</v>
      </c>
      <c r="U80" s="34">
        <v>-1334.2007650488194</v>
      </c>
      <c r="V80" s="34">
        <v>0</v>
      </c>
      <c r="W80" s="34">
        <v>195351.83467449</v>
      </c>
      <c r="X80" s="38">
        <f>IF(I80&lt;0,"- ",IF(ISERROR((U80+V80+W80)/I80),"- ",(U80+V80+W80)/I80))</f>
        <v>10.962045396249277</v>
      </c>
      <c r="Y80" s="39">
        <f>IF(ISERROR(W80/H80),"- ",(W80/H80))</f>
        <v>2.7337668416786722</v>
      </c>
      <c r="Z80" s="34">
        <v>19.762751461137452</v>
      </c>
      <c r="AA80" s="40">
        <f>IF(Z80&lt;0,"- ",IF(ISERROR(($E79/Z80)),"- ",(($E79/Z80))))</f>
        <v>2.111548084893955</v>
      </c>
      <c r="AB80" s="34">
        <v>0</v>
      </c>
      <c r="AC80" s="41">
        <f>IF(ISERROR(AB80/$E79*100),"- ",(AB80/$E79*100))</f>
        <v>0</v>
      </c>
      <c r="AD80" s="42">
        <v>0</v>
      </c>
      <c r="AE80" s="34">
        <v>46792.74</v>
      </c>
      <c r="AF80" s="43">
        <v>-1.5175524448171954E-2</v>
      </c>
      <c r="AG80" s="44">
        <v>10.735167178435253</v>
      </c>
    </row>
    <row r="81" spans="1:33" s="45" customFormat="1" ht="15" customHeight="1" x14ac:dyDescent="0.25">
      <c r="A81" s="465"/>
      <c r="B81" s="29">
        <v>27</v>
      </c>
      <c r="C81" s="47"/>
      <c r="D81" s="49" t="s">
        <v>938</v>
      </c>
      <c r="E81" s="50"/>
      <c r="F81" s="51"/>
      <c r="G81" s="33" t="s">
        <v>407</v>
      </c>
      <c r="H81" s="34">
        <v>82973.263500000001</v>
      </c>
      <c r="I81" s="34">
        <v>20055.768745000005</v>
      </c>
      <c r="J81" s="34">
        <v>10329.192176258131</v>
      </c>
      <c r="K81" s="34">
        <v>10329.192176258131</v>
      </c>
      <c r="L81" s="35">
        <f>IF(ISERROR(K81/$H81*100),"- ",(K81/$H81*100))</f>
        <v>12.448819945786671</v>
      </c>
      <c r="M81" s="35">
        <f>IF(ISERROR(I81/$H81*100),"- ",(I81/$H81*100))</f>
        <v>24.171363037926071</v>
      </c>
      <c r="N81" s="35">
        <v>2.2074347807497765</v>
      </c>
      <c r="O81" s="35">
        <v>2.2074347807497765</v>
      </c>
      <c r="P81" s="42">
        <f>IF(AND(O81&lt;0,O80&lt;0),"NA",IF(AND(O81&gt;0,O80&lt;0),"LP",IF(AND(O81&lt;0,O80&gt;0),"PL",((O81/O80-1)*100))))</f>
        <v>13.323436065957539</v>
      </c>
      <c r="Q81" s="34">
        <v>13.035755010969751</v>
      </c>
      <c r="R81" s="37">
        <v>10.578861217286356</v>
      </c>
      <c r="S81" s="34">
        <v>0</v>
      </c>
      <c r="T81" s="39">
        <f>IF(O81&lt;0,"- ",IF(ISERROR(($E79-S81)/O81),"- ",(($E79-S81)/O81)))</f>
        <v>18.904295775309837</v>
      </c>
      <c r="U81" s="34">
        <v>-8119.3287995668779</v>
      </c>
      <c r="V81" s="34">
        <v>0</v>
      </c>
      <c r="W81" s="34">
        <v>195351.83467449</v>
      </c>
      <c r="X81" s="39">
        <f>IF(I81&lt;0,"- ",IF(ISERROR((U81+V81+W81)/I81),"- ",(U81+V81+W81)/I81))</f>
        <v>9.3355935768655627</v>
      </c>
      <c r="Y81" s="39">
        <f>IF(ISERROR(W81/H81),"- ",(W81/H81))</f>
        <v>2.3543949753704698</v>
      </c>
      <c r="Z81" s="34">
        <v>21.97018624188723</v>
      </c>
      <c r="AA81" s="40">
        <f>IF(Z81&lt;0,"- ",IF(ISERROR(($E79/Z81)),"- ",(($E79/Z81))))</f>
        <v>1.8993921826861768</v>
      </c>
      <c r="AB81" s="34">
        <v>0</v>
      </c>
      <c r="AC81" s="41">
        <f>IF(ISERROR(AB81/$E79*100),"- ",(AB81/$E79*100))</f>
        <v>0</v>
      </c>
      <c r="AD81" s="42">
        <v>0</v>
      </c>
      <c r="AE81" s="34">
        <v>46792.74</v>
      </c>
      <c r="AF81" s="43">
        <v>-8.3155827757335848E-2</v>
      </c>
      <c r="AG81" s="44">
        <v>14.946359313994249</v>
      </c>
    </row>
    <row r="82" spans="1:33" s="45" customFormat="1" ht="15" customHeight="1" x14ac:dyDescent="0.25">
      <c r="A82" s="465"/>
      <c r="B82" s="29">
        <v>28</v>
      </c>
      <c r="D82" s="47" t="s">
        <v>1121</v>
      </c>
      <c r="E82" s="50"/>
      <c r="F82" s="52"/>
      <c r="G82" s="33" t="s">
        <v>458</v>
      </c>
      <c r="H82" s="34">
        <v>93668.134499999986</v>
      </c>
      <c r="I82" s="34">
        <v>23258.184514999986</v>
      </c>
      <c r="J82" s="34">
        <v>12523.939235530983</v>
      </c>
      <c r="K82" s="34">
        <v>12523.939235530983</v>
      </c>
      <c r="L82" s="35">
        <f>IF(ISERROR(K82/$H82*100),"- ",(K82/$H82*100))</f>
        <v>13.3705441048695</v>
      </c>
      <c r="M82" s="35">
        <f>IF(ISERROR(I82/$H82*100),"- ",(I82/$H82*100))</f>
        <v>24.830412860416249</v>
      </c>
      <c r="N82" s="35">
        <v>2.6764705882859139</v>
      </c>
      <c r="O82" s="35">
        <v>2.6764705882859139</v>
      </c>
      <c r="P82" s="42">
        <f>IF(AND(O82&lt;0,O81&lt;0),"NA",IF(AND(O82&gt;0,O81&lt;0),"LP",IF(AND(O82&lt;0,O81&gt;0),"PL",((O82/O81-1)*100))))</f>
        <v>21.248002959200662</v>
      </c>
      <c r="Q82" s="34">
        <v>14.505646468152625</v>
      </c>
      <c r="R82" s="37">
        <v>11.482847880319232</v>
      </c>
      <c r="S82" s="34">
        <v>0</v>
      </c>
      <c r="T82" s="39">
        <f>IF(O82&lt;0,"- ",IF(ISERROR(($E79-S82)/O82),"- ",(($E79-S82)/O82)))</f>
        <v>15.591428571133692</v>
      </c>
      <c r="U82" s="34">
        <v>-16822.542792688553</v>
      </c>
      <c r="V82" s="34">
        <v>0</v>
      </c>
      <c r="W82" s="34">
        <v>195351.83467449</v>
      </c>
      <c r="X82" s="39">
        <f>IF(I82&lt;0,"- ",IF(ISERROR((U82+V82+W82)/I82),"- ",(U82+V82+W82)/I82))</f>
        <v>7.6759771067540497</v>
      </c>
      <c r="Y82" s="39">
        <f>IF(ISERROR(W82/H82),"- ",(W82/H82))</f>
        <v>2.0855740932311408</v>
      </c>
      <c r="Z82" s="34">
        <v>24.646656830173146</v>
      </c>
      <c r="AA82" s="40">
        <f>IF(Z82&lt;0,"- ",IF(ISERROR(($E79/Z82)),"- ",(($E79/Z82))))</f>
        <v>1.6931302402406532</v>
      </c>
      <c r="AB82" s="34">
        <v>0</v>
      </c>
      <c r="AC82" s="41">
        <f>IF(ISERROR(AB82/$E79*100),"- ",(AB82/$E79*100))</f>
        <v>0</v>
      </c>
      <c r="AD82" s="42">
        <v>0</v>
      </c>
      <c r="AE82" s="34">
        <v>46792.74</v>
      </c>
      <c r="AF82" s="43">
        <v>-0.15424116662956117</v>
      </c>
      <c r="AG82" s="44">
        <v>28.300526411353495</v>
      </c>
    </row>
    <row r="83" spans="1:33" s="45" customFormat="1" ht="15" customHeight="1" x14ac:dyDescent="0.25">
      <c r="A83" s="465"/>
      <c r="B83" s="46"/>
      <c r="D83" s="121"/>
      <c r="E83" s="122"/>
      <c r="F83" s="123"/>
      <c r="G83" s="124"/>
      <c r="H83" s="125"/>
      <c r="I83" s="125"/>
      <c r="J83" s="125"/>
      <c r="K83" s="125"/>
      <c r="L83" s="125"/>
      <c r="M83" s="125"/>
      <c r="N83" s="126"/>
      <c r="O83" s="126"/>
      <c r="P83" s="127"/>
      <c r="Q83" s="126"/>
      <c r="R83" s="128"/>
      <c r="S83" s="129"/>
      <c r="T83" s="130"/>
      <c r="U83" s="130"/>
      <c r="V83" s="130"/>
      <c r="W83" s="130"/>
      <c r="X83" s="130"/>
      <c r="Y83" s="126"/>
      <c r="Z83" s="126"/>
      <c r="AA83" s="128"/>
      <c r="AB83" s="131"/>
      <c r="AC83" s="126"/>
      <c r="AD83" s="128"/>
      <c r="AE83" s="126"/>
      <c r="AF83" s="126"/>
      <c r="AG83" s="132"/>
    </row>
    <row r="84" spans="1:33" s="45" customFormat="1" ht="15" customHeight="1" x14ac:dyDescent="0.25">
      <c r="A84" s="464">
        <v>16</v>
      </c>
      <c r="B84" s="29">
        <v>25</v>
      </c>
      <c r="C84" s="30" t="str">
        <f>VLOOKUP($A84,'All cos summary'!$A$241:$B$260,2,FALSE)</f>
        <v>KPITTECH IB Equity</v>
      </c>
      <c r="D84" s="63" t="s">
        <v>710</v>
      </c>
      <c r="E84" s="64">
        <v>696.8</v>
      </c>
      <c r="F84" s="65">
        <v>2035.4210028572961</v>
      </c>
      <c r="G84" s="33" t="s">
        <v>518</v>
      </c>
      <c r="H84" s="66">
        <v>58423.450000000004</v>
      </c>
      <c r="I84" s="66">
        <v>12297.75</v>
      </c>
      <c r="J84" s="66">
        <v>8367.98</v>
      </c>
      <c r="K84" s="66">
        <v>8367.98</v>
      </c>
      <c r="L84" s="67">
        <f>IF(ISERROR(K84/$H84*100),"- ",(K84/$H84*100))</f>
        <v>14.322981610979834</v>
      </c>
      <c r="M84" s="67">
        <f>IF(ISERROR(I84/$H84*100),"- ",(I84/$H84*100))</f>
        <v>21.049338921272192</v>
      </c>
      <c r="N84" s="67">
        <v>30.568900275819786</v>
      </c>
      <c r="O84" s="67">
        <v>30.568900275819786</v>
      </c>
      <c r="P84" s="68" t="s">
        <v>50</v>
      </c>
      <c r="Q84" s="66">
        <v>38.990153309526178</v>
      </c>
      <c r="R84" s="69">
        <v>33.087862561674136</v>
      </c>
      <c r="S84" s="66">
        <v>0</v>
      </c>
      <c r="T84" s="70">
        <f>IF(O84&lt;0,"- ",IF(ISERROR(($E84-S84)/O84),"- ",(($E84-S84)/O84)))</f>
        <v>22.794408490748804</v>
      </c>
      <c r="U84" s="66">
        <v>-15849.98</v>
      </c>
      <c r="V84" s="66">
        <v>0</v>
      </c>
      <c r="W84" s="66">
        <v>189629.99773120001</v>
      </c>
      <c r="X84" s="70">
        <f>IF(I84&lt;0,"- ",IF(ISERROR((U84+V84+W84)/I84),"- ",(U84+V84+W84)/I84))</f>
        <v>14.131041672761278</v>
      </c>
      <c r="Y84" s="70">
        <f>IF(ISERROR(W84/H84),"- ",(W84/H84))</f>
        <v>3.2457856859052314</v>
      </c>
      <c r="Z84" s="66">
        <v>106.38346110940849</v>
      </c>
      <c r="AA84" s="71">
        <f>IF(Z84&lt;0,"- ",IF(ISERROR(($E84/Z84)),"- ",(($E84/Z84))))</f>
        <v>6.5498902999911461</v>
      </c>
      <c r="AB84" s="66">
        <v>8.4316738261410329</v>
      </c>
      <c r="AC84" s="72">
        <f>IF(ISERROR(AB84/$E84*100),"- ",(AB84/$E84*100))</f>
        <v>1.2100565192510093</v>
      </c>
      <c r="AD84" s="73">
        <v>27.582522596701153</v>
      </c>
      <c r="AE84" s="66">
        <v>2717.02</v>
      </c>
      <c r="AF84" s="74">
        <v>-0.62461190764007735</v>
      </c>
      <c r="AG84" s="75">
        <v>23.702939233817702</v>
      </c>
    </row>
    <row r="85" spans="1:33" s="45" customFormat="1" ht="15" customHeight="1" x14ac:dyDescent="0.25">
      <c r="A85" s="465"/>
      <c r="B85" s="29">
        <v>26</v>
      </c>
      <c r="C85" s="47"/>
      <c r="D85" s="47" t="s">
        <v>909</v>
      </c>
      <c r="E85" s="48"/>
      <c r="F85" s="32"/>
      <c r="G85" s="33" t="s">
        <v>311</v>
      </c>
      <c r="H85" s="34">
        <v>64002.891999999993</v>
      </c>
      <c r="I85" s="34">
        <v>13385.738637999992</v>
      </c>
      <c r="J85" s="34">
        <v>7609.3936832499894</v>
      </c>
      <c r="K85" s="34">
        <v>7609.3936832499894</v>
      </c>
      <c r="L85" s="35">
        <f>IF(ISERROR(K85/$H85*100),"- ",(K85/$H85*100))</f>
        <v>11.889140389546757</v>
      </c>
      <c r="M85" s="35">
        <f>IF(ISERROR(I85/$H85*100),"- ",(I85/$H85*100))</f>
        <v>20.914271558228954</v>
      </c>
      <c r="N85" s="35">
        <v>27.79772378312591</v>
      </c>
      <c r="O85" s="35">
        <v>27.79772378312591</v>
      </c>
      <c r="P85" s="42">
        <f>IF(AND(O85&lt;0,O84&lt;0),"NA",IF(AND(O85&gt;0,O84&lt;0),"LP",IF(AND(O85&lt;0,O84&gt;0),"PL",((O85/O84-1)*100))))</f>
        <v>-9.0653457196361646</v>
      </c>
      <c r="Q85" s="34">
        <v>27.980183700907762</v>
      </c>
      <c r="R85" s="37">
        <v>23.484015647000962</v>
      </c>
      <c r="S85" s="34">
        <v>0</v>
      </c>
      <c r="T85" s="38">
        <f>IF(O85&lt;0,"- ",IF(ISERROR(($E84-S85)/O85),"- ",(($E84-S85)/O85)))</f>
        <v>25.06680062858166</v>
      </c>
      <c r="U85" s="34">
        <v>-18912.196294289468</v>
      </c>
      <c r="V85" s="34">
        <v>1.06</v>
      </c>
      <c r="W85" s="34">
        <v>189629.99773120001</v>
      </c>
      <c r="X85" s="38">
        <f>IF(I85&lt;0,"- ",IF(ISERROR((U85+V85+W85)/I85),"- ",(U85+V85+W85)/I85))</f>
        <v>12.753787150173897</v>
      </c>
      <c r="Y85" s="39">
        <f>IF(ISERROR(W85/H85),"- ",(W85/H85))</f>
        <v>2.9628348314510542</v>
      </c>
      <c r="Z85" s="34">
        <v>130.35393679533044</v>
      </c>
      <c r="AA85" s="40">
        <f>IF(Z85&lt;0,"- ",IF(ISERROR(($E84/Z85)),"- ",(($E84/Z85))))</f>
        <v>5.3454465367935162</v>
      </c>
      <c r="AB85" s="34">
        <v>13.147058823529413</v>
      </c>
      <c r="AC85" s="41">
        <f>IF(ISERROR(AB85/$E84*100),"- ",(AB85/$E84*100))</f>
        <v>1.8867765246167356</v>
      </c>
      <c r="AD85" s="42">
        <v>47.295450973255917</v>
      </c>
      <c r="AE85" s="34">
        <v>2720.61</v>
      </c>
      <c r="AF85" s="43">
        <v>-0.58365629074670733</v>
      </c>
      <c r="AG85" s="44">
        <v>13.866152167998175</v>
      </c>
    </row>
    <row r="86" spans="1:33" s="45" customFormat="1" ht="15" customHeight="1" x14ac:dyDescent="0.25">
      <c r="A86" s="465"/>
      <c r="B86" s="29">
        <v>27</v>
      </c>
      <c r="C86" s="47"/>
      <c r="D86" s="49" t="s">
        <v>1003</v>
      </c>
      <c r="E86" s="50"/>
      <c r="F86" s="51"/>
      <c r="G86" s="33" t="s">
        <v>407</v>
      </c>
      <c r="H86" s="34">
        <v>70925.750890564464</v>
      </c>
      <c r="I86" s="34">
        <v>14877.117286758577</v>
      </c>
      <c r="J86" s="34">
        <v>8590.8983054158507</v>
      </c>
      <c r="K86" s="34">
        <v>8590.8983054158507</v>
      </c>
      <c r="L86" s="35">
        <f>IF(ISERROR(K86/$H86*100),"- ",(K86/$H86*100))</f>
        <v>12.112523586350543</v>
      </c>
      <c r="M86" s="35">
        <f>IF(ISERROR(I86/$H86*100),"- ",(I86/$H86*100))</f>
        <v>20.975621829810954</v>
      </c>
      <c r="N86" s="35">
        <v>31.383238676235642</v>
      </c>
      <c r="O86" s="35">
        <v>31.383238676235642</v>
      </c>
      <c r="P86" s="42">
        <f>IF(AND(O86&lt;0,O85&lt;0),"NA",IF(AND(O86&gt;0,O85&lt;0),"LP",IF(AND(O86&lt;0,O85&gt;0),"PL",((O86/O85-1)*100))))</f>
        <v>12.898591701548789</v>
      </c>
      <c r="Q86" s="34">
        <v>26.369400588585695</v>
      </c>
      <c r="R86" s="37">
        <v>22.371872341070787</v>
      </c>
      <c r="S86" s="34">
        <v>0</v>
      </c>
      <c r="T86" s="39">
        <f>IF(O86&lt;0,"- ",IF(ISERROR(($E84-S86)/O86),"- ",(($E84-S86)/O86)))</f>
        <v>22.202934731769364</v>
      </c>
      <c r="U86" s="34">
        <v>-25810.149835437478</v>
      </c>
      <c r="V86" s="34">
        <v>1.06</v>
      </c>
      <c r="W86" s="34">
        <v>189629.99773120001</v>
      </c>
      <c r="X86" s="39">
        <f>IF(I86&lt;0,"- ",IF(ISERROR((U86+V86+W86)/I86),"- ",(U86+V86+W86)/I86))</f>
        <v>11.011602902503956</v>
      </c>
      <c r="Y86" s="39">
        <f>IF(ISERROR(W86/H86),"- ",(W86/H86))</f>
        <v>2.6736410309394025</v>
      </c>
      <c r="Z86" s="34">
        <v>150.20585004576992</v>
      </c>
      <c r="AA86" s="40">
        <f>IF(Z86&lt;0,"- ",IF(ISERROR(($E84/Z86)),"- ",(($E84/Z86))))</f>
        <v>4.6389671227031091</v>
      </c>
      <c r="AB86" s="34">
        <v>10.914539400665928</v>
      </c>
      <c r="AC86" s="41">
        <f>IF(ISERROR(AB86/$E84*100),"- ",(AB86/$E84*100))</f>
        <v>1.566380511002573</v>
      </c>
      <c r="AD86" s="42">
        <v>34.778244250905672</v>
      </c>
      <c r="AE86" s="34">
        <v>2720.61</v>
      </c>
      <c r="AF86" s="43">
        <v>-0.67211299457081219</v>
      </c>
      <c r="AG86" s="44">
        <v>14.497813842359756</v>
      </c>
    </row>
    <row r="87" spans="1:33" s="45" customFormat="1" ht="15" customHeight="1" x14ac:dyDescent="0.25">
      <c r="A87" s="465"/>
      <c r="B87" s="29">
        <v>28</v>
      </c>
      <c r="D87" s="47" t="s">
        <v>1122</v>
      </c>
      <c r="E87" s="50"/>
      <c r="F87" s="52"/>
      <c r="G87" s="33" t="s">
        <v>458</v>
      </c>
      <c r="H87" s="34">
        <v>79342.773131393566</v>
      </c>
      <c r="I87" s="34">
        <v>16459.22566669228</v>
      </c>
      <c r="J87" s="34">
        <v>9919.4183617401213</v>
      </c>
      <c r="K87" s="34">
        <v>9919.4183617401213</v>
      </c>
      <c r="L87" s="35">
        <f>IF(ISERROR(K87/$H87*100),"- ",(K87/$H87*100))</f>
        <v>12.501980924353781</v>
      </c>
      <c r="M87" s="35">
        <f>IF(ISERROR(I87/$H87*100),"- ",(I87/$H87*100))</f>
        <v>20.744454746288486</v>
      </c>
      <c r="N87" s="35">
        <v>36.236428707306835</v>
      </c>
      <c r="O87" s="35">
        <v>36.236428707306835</v>
      </c>
      <c r="P87" s="42">
        <f>IF(AND(O87&lt;0,O86&lt;0),"NA",IF(AND(O87&gt;0,O86&lt;0),"LP",IF(AND(O87&lt;0,O86&gt;0),"PL",((O87/O86-1)*100))))</f>
        <v>15.464274038568803</v>
      </c>
      <c r="Q87" s="34">
        <v>26.681117573383389</v>
      </c>
      <c r="R87" s="37">
        <v>22.291329350779744</v>
      </c>
      <c r="S87" s="34">
        <v>0</v>
      </c>
      <c r="T87" s="39">
        <f>IF(O87&lt;0,"- ",IF(ISERROR(($E84-S87)/O87),"- ",(($E84-S87)/O87)))</f>
        <v>19.229268028267224</v>
      </c>
      <c r="U87" s="34">
        <v>-34309.359414310806</v>
      </c>
      <c r="V87" s="34">
        <v>1.06</v>
      </c>
      <c r="W87" s="34">
        <v>189629.99773120001</v>
      </c>
      <c r="X87" s="39">
        <f>IF(I87&lt;0,"- ",IF(ISERROR((U87+V87+W87)/I87),"- ",(U87+V87+W87)/I87))</f>
        <v>9.4367561064069996</v>
      </c>
      <c r="Y87" s="39">
        <f>IF(ISERROR(W87/H87),"- ",(W87/H87))</f>
        <v>2.3900097040617436</v>
      </c>
      <c r="Z87" s="34">
        <v>174.91095332728059</v>
      </c>
      <c r="AA87" s="40">
        <f>IF(Z87&lt;0,"- ",IF(ISERROR(($E84/Z87)),"- ",(($E84/Z87))))</f>
        <v>3.9837413652202711</v>
      </c>
      <c r="AB87" s="34">
        <v>10.914539400665928</v>
      </c>
      <c r="AC87" s="41">
        <f>IF(ISERROR(AB87/$E84*100),"- ",(AB87/$E84*100))</f>
        <v>1.566380511002573</v>
      </c>
      <c r="AD87" s="42">
        <v>30.120350680322655</v>
      </c>
      <c r="AE87" s="34">
        <v>2720.61</v>
      </c>
      <c r="AF87" s="43">
        <v>-0.7709958234601334</v>
      </c>
      <c r="AG87" s="44">
        <v>16.337013936233529</v>
      </c>
    </row>
    <row r="88" spans="1:33" s="45" customFormat="1" ht="15" customHeight="1" x14ac:dyDescent="0.25">
      <c r="A88" s="465"/>
      <c r="B88" s="46"/>
      <c r="D88" s="121"/>
      <c r="E88" s="122"/>
      <c r="F88" s="123"/>
      <c r="G88" s="124"/>
      <c r="H88" s="125"/>
      <c r="I88" s="125"/>
      <c r="J88" s="125"/>
      <c r="K88" s="125"/>
      <c r="L88" s="125"/>
      <c r="M88" s="125"/>
      <c r="N88" s="126"/>
      <c r="O88" s="126"/>
      <c r="P88" s="127"/>
      <c r="Q88" s="126"/>
      <c r="R88" s="128"/>
      <c r="S88" s="129"/>
      <c r="T88" s="130"/>
      <c r="U88" s="130"/>
      <c r="V88" s="130"/>
      <c r="W88" s="130"/>
      <c r="X88" s="130"/>
      <c r="Y88" s="126"/>
      <c r="Z88" s="126"/>
      <c r="AA88" s="128"/>
      <c r="AB88" s="131"/>
      <c r="AC88" s="126"/>
      <c r="AD88" s="128"/>
      <c r="AE88" s="126"/>
      <c r="AF88" s="126"/>
      <c r="AG88" s="132"/>
    </row>
    <row r="89" spans="1:33" s="45" customFormat="1" ht="15" customHeight="1" x14ac:dyDescent="0.25">
      <c r="A89" s="464">
        <v>17</v>
      </c>
      <c r="B89" s="29">
        <v>25</v>
      </c>
      <c r="C89" s="30" t="str">
        <f>VLOOKUP($A89,'All cos summary'!$A$241:$B$260,2,FALSE)</f>
        <v>FSOL IB Equity</v>
      </c>
      <c r="D89" s="63" t="s">
        <v>705</v>
      </c>
      <c r="E89" s="64">
        <v>217.78</v>
      </c>
      <c r="F89" s="65">
        <v>1616.9120174941231</v>
      </c>
      <c r="G89" s="33" t="s">
        <v>518</v>
      </c>
      <c r="H89" s="66">
        <v>79803.14</v>
      </c>
      <c r="I89" s="66">
        <v>12076.332999999999</v>
      </c>
      <c r="J89" s="66">
        <v>5944.6929999999984</v>
      </c>
      <c r="K89" s="66">
        <v>5944.6929999999984</v>
      </c>
      <c r="L89" s="67">
        <f>IF(ISERROR(K89/$H89*100),"- ",(K89/$H89*100))</f>
        <v>7.4491968611761372</v>
      </c>
      <c r="M89" s="67">
        <f>IF(ISERROR(I89/$H89*100),"- ",(I89/$H89*100))</f>
        <v>15.132653928153703</v>
      </c>
      <c r="N89" s="67">
        <v>8.4350223666031745</v>
      </c>
      <c r="O89" s="67">
        <v>8.4350223666031745</v>
      </c>
      <c r="P89" s="68" t="s">
        <v>50</v>
      </c>
      <c r="Q89" s="66">
        <v>16.82837135299825</v>
      </c>
      <c r="R89" s="69">
        <v>15.24670806701511</v>
      </c>
      <c r="S89" s="66">
        <v>0</v>
      </c>
      <c r="T89" s="70">
        <f>IF(O89&lt;0,"- ",IF(ISERROR(($E89-S89)/O89),"- ",(($E89-S89)/O89)))</f>
        <v>25.818544460801601</v>
      </c>
      <c r="U89" s="66">
        <v>13657.02</v>
      </c>
      <c r="V89" s="66">
        <v>3.96</v>
      </c>
      <c r="W89" s="66">
        <v>150639.60810983999</v>
      </c>
      <c r="X89" s="70">
        <f>IF(I89&lt;0,"- ",IF(ISERROR((U89+V89+W89)/I89),"- ",(U89+V89+W89)/I89))</f>
        <v>13.6051720426921</v>
      </c>
      <c r="Y89" s="70">
        <f>IF(ISERROR(W89/H89),"- ",(W89/H89))</f>
        <v>1.8876401117780577</v>
      </c>
      <c r="Z89" s="66">
        <v>58.141504051379641</v>
      </c>
      <c r="AA89" s="71">
        <f>IF(Z89&lt;0,"- ",IF(ISERROR(($E89/Z89)),"- ",(($E89/Z89))))</f>
        <v>3.7456891346936576</v>
      </c>
      <c r="AB89" s="66">
        <v>3.9141630901287545</v>
      </c>
      <c r="AC89" s="72">
        <f>IF(ISERROR(AB89/$E89*100),"- ",(AB89/$E89*100))</f>
        <v>1.7973014464729333</v>
      </c>
      <c r="AD89" s="73">
        <v>46.403707305224458</v>
      </c>
      <c r="AE89" s="66">
        <v>6969.91</v>
      </c>
      <c r="AF89" s="74">
        <v>0.3502346904939771</v>
      </c>
      <c r="AG89" s="75">
        <v>5.9549778192539682</v>
      </c>
    </row>
    <row r="90" spans="1:33" s="45" customFormat="1" ht="15" customHeight="1" x14ac:dyDescent="0.25">
      <c r="A90" s="465"/>
      <c r="B90" s="29">
        <v>26</v>
      </c>
      <c r="C90" s="47"/>
      <c r="D90" s="47" t="s">
        <v>1029</v>
      </c>
      <c r="E90" s="48"/>
      <c r="F90" s="32"/>
      <c r="G90" s="33" t="s">
        <v>311</v>
      </c>
      <c r="H90" s="34">
        <v>95319.752808611855</v>
      </c>
      <c r="I90" s="34">
        <v>15414.581370501939</v>
      </c>
      <c r="J90" s="34">
        <v>6751.6371064807754</v>
      </c>
      <c r="K90" s="34">
        <v>6751.6371064807754</v>
      </c>
      <c r="L90" s="35">
        <f>IF(ISERROR(K90/$H90*100),"- ",(K90/$H90*100))</f>
        <v>7.0831458407546188</v>
      </c>
      <c r="M90" s="35">
        <f>IF(ISERROR(I90/$H90*100),"- ",(I90/$H90*100))</f>
        <v>16.171444969493539</v>
      </c>
      <c r="N90" s="35">
        <v>9.6005217593005803</v>
      </c>
      <c r="O90" s="35">
        <v>9.6005217593005803</v>
      </c>
      <c r="P90" s="42">
        <f>IF(AND(O90&lt;0,O89&lt;0),"NA",IF(AND(O90&gt;0,O89&lt;0),"LP",IF(AND(O90&lt;0,O89&gt;0),"PL",((O90/O89-1)*100))))</f>
        <v>13.817383547339169</v>
      </c>
      <c r="Q90" s="34">
        <v>18.272523668963821</v>
      </c>
      <c r="R90" s="37">
        <v>15.904452022902586</v>
      </c>
      <c r="S90" s="34">
        <v>0</v>
      </c>
      <c r="T90" s="38">
        <f>IF(O90&lt;0,"- ",IF(ISERROR(($E89-S90)/O90),"- ",(($E89-S90)/O90)))</f>
        <v>22.684183782930749</v>
      </c>
      <c r="U90" s="34">
        <v>16031.47</v>
      </c>
      <c r="V90" s="34">
        <v>4</v>
      </c>
      <c r="W90" s="34">
        <v>150639.60810983999</v>
      </c>
      <c r="X90" s="38">
        <f>IF(I90&lt;0,"- ",IF(ISERROR((U90+V90+W90)/I90),"- ",(U90+V90+W90)/I90))</f>
        <v>10.812818986365546</v>
      </c>
      <c r="Y90" s="39">
        <f>IF(ISERROR(W90/H90),"- ",(W90/H90))</f>
        <v>1.5803608766411965</v>
      </c>
      <c r="Z90" s="34">
        <v>62.46147672270785</v>
      </c>
      <c r="AA90" s="40">
        <f>IF(Z90&lt;0,"- ",IF(ISERROR(($E89/Z90)),"- ",(($E89/Z90))))</f>
        <v>3.4866290620507558</v>
      </c>
      <c r="AB90" s="34">
        <v>5.4051724137931023</v>
      </c>
      <c r="AC90" s="41">
        <f>IF(ISERROR(AB90/$E89*100),"- ",(AB90/$E89*100))</f>
        <v>2.481941598766233</v>
      </c>
      <c r="AD90" s="42">
        <v>56.300819364914204</v>
      </c>
      <c r="AE90" s="34">
        <v>6970</v>
      </c>
      <c r="AF90" s="43">
        <v>0.37760892493469872</v>
      </c>
      <c r="AG90" s="44">
        <v>6.2844788922326167</v>
      </c>
    </row>
    <row r="91" spans="1:33" s="45" customFormat="1" ht="15" customHeight="1" x14ac:dyDescent="0.25">
      <c r="A91" s="465"/>
      <c r="B91" s="29">
        <v>27</v>
      </c>
      <c r="C91" s="47"/>
      <c r="D91" s="49" t="s">
        <v>893</v>
      </c>
      <c r="E91" s="50"/>
      <c r="F91" s="51"/>
      <c r="G91" s="33" t="s">
        <v>407</v>
      </c>
      <c r="H91" s="34">
        <v>111279.55193750001</v>
      </c>
      <c r="I91" s="34">
        <v>18572.851259025017</v>
      </c>
      <c r="J91" s="34">
        <v>9917.4369025211781</v>
      </c>
      <c r="K91" s="34">
        <v>9917.4369025211781</v>
      </c>
      <c r="L91" s="35">
        <f>IF(ISERROR(K91/$H91*100),"- ",(K91/$H91*100))</f>
        <v>8.9121826335994694</v>
      </c>
      <c r="M91" s="35">
        <f>IF(ISERROR(I91/$H91*100),"- ",(I91/$H91*100))</f>
        <v>16.690264236017441</v>
      </c>
      <c r="N91" s="35">
        <v>14.102145491165734</v>
      </c>
      <c r="O91" s="35">
        <v>14.102145491165734</v>
      </c>
      <c r="P91" s="42">
        <f>IF(AND(O91&lt;0,O90&lt;0),"NA",IF(AND(O91&gt;0,O90&lt;0),"LP",IF(AND(O91&lt;0,O90&gt;0),"PL",((O91/O90-1)*100))))</f>
        <v>46.889365439999864</v>
      </c>
      <c r="Q91" s="34">
        <v>21.076567072106407</v>
      </c>
      <c r="R91" s="37">
        <v>21.264243973566629</v>
      </c>
      <c r="S91" s="34">
        <v>0</v>
      </c>
      <c r="T91" s="39">
        <f>IF(O91&lt;0,"- ",IF(ISERROR(($E89-S91)/O91),"- ",(($E89-S91)/O91)))</f>
        <v>15.443040219406893</v>
      </c>
      <c r="U91" s="34">
        <v>10012.700000000001</v>
      </c>
      <c r="V91" s="34">
        <v>4</v>
      </c>
      <c r="W91" s="34">
        <v>150639.60810983999</v>
      </c>
      <c r="X91" s="39">
        <f>IF(I91&lt;0,"- ",IF(ISERROR((U91+V91+W91)/I91),"- ",(U91+V91+W91)/I91))</f>
        <v>8.6500616340085656</v>
      </c>
      <c r="Y91" s="39">
        <f>IF(ISERROR(W91/H91),"- ",(W91/H91))</f>
        <v>1.3537043013477128</v>
      </c>
      <c r="Z91" s="34">
        <v>70.175691179390824</v>
      </c>
      <c r="AA91" s="40">
        <f>IF(Z91&lt;0,"- ",IF(ISERROR(($E89/Z91)),"- ",(($E89/Z91))))</f>
        <v>3.1033538300789485</v>
      </c>
      <c r="AB91" s="34">
        <v>6.387931034482758</v>
      </c>
      <c r="AC91" s="41">
        <f>IF(ISERROR(AB91/$E89*100),"- ",(AB91/$E89*100))</f>
        <v>2.9332037076328215</v>
      </c>
      <c r="AD91" s="42">
        <v>45.297582828687077</v>
      </c>
      <c r="AE91" s="34">
        <v>6970</v>
      </c>
      <c r="AF91" s="43">
        <v>0.21466659060768686</v>
      </c>
      <c r="AG91" s="44">
        <v>8.5461348664169865</v>
      </c>
    </row>
    <row r="92" spans="1:33" s="45" customFormat="1" ht="15" customHeight="1" x14ac:dyDescent="0.25">
      <c r="A92" s="465"/>
      <c r="B92" s="29">
        <v>28</v>
      </c>
      <c r="D92" s="47" t="s">
        <v>1121</v>
      </c>
      <c r="E92" s="50"/>
      <c r="F92" s="52"/>
      <c r="G92" s="33" t="s">
        <v>458</v>
      </c>
      <c r="H92" s="34">
        <v>122367.36063124999</v>
      </c>
      <c r="I92" s="34">
        <v>21068.892276593746</v>
      </c>
      <c r="J92" s="34">
        <v>11663.380474601308</v>
      </c>
      <c r="K92" s="34">
        <v>11663.380474601308</v>
      </c>
      <c r="L92" s="35">
        <f>IF(ISERROR(K92/$H92*100),"- ",(K92/$H92*100))</f>
        <v>9.5314472866245108</v>
      </c>
      <c r="M92" s="35">
        <f>IF(ISERROR(I92/$H92*100),"- ",(I92/$H92*100))</f>
        <v>17.217738592960387</v>
      </c>
      <c r="N92" s="35">
        <v>16.584798067113095</v>
      </c>
      <c r="O92" s="35">
        <v>16.584798067113095</v>
      </c>
      <c r="P92" s="42">
        <f>IF(AND(O92&lt;0,O91&lt;0),"NA",IF(AND(O92&gt;0,O91&lt;0),"LP",IF(AND(O92&lt;0,O91&gt;0),"PL",((O92/O91-1)*100))))</f>
        <v>17.604786289452299</v>
      </c>
      <c r="Q92" s="34">
        <v>22.87855570492016</v>
      </c>
      <c r="R92" s="37">
        <v>22.032535262491301</v>
      </c>
      <c r="S92" s="34">
        <v>0</v>
      </c>
      <c r="T92" s="39">
        <f>IF(O92&lt;0,"- ",IF(ISERROR(($E89-S92)/O92),"- ",(($E89-S92)/O92)))</f>
        <v>13.131302480664381</v>
      </c>
      <c r="U92" s="34">
        <v>1004.100325034502</v>
      </c>
      <c r="V92" s="34">
        <v>4</v>
      </c>
      <c r="W92" s="34">
        <v>150639.60810983999</v>
      </c>
      <c r="X92" s="39">
        <f>IF(I92&lt;0,"- ",IF(ISERROR((U92+V92+W92)/I92),"- ",(U92+V92+W92)/I92))</f>
        <v>7.1977067633188216</v>
      </c>
      <c r="Y92" s="39">
        <f>IF(ISERROR(W92/H92),"- ",(W92/H92))</f>
        <v>1.2310440245891017</v>
      </c>
      <c r="Z92" s="34">
        <v>80.372558212021161</v>
      </c>
      <c r="AA92" s="40">
        <f>IF(Z92&lt;0,"- ",IF(ISERROR(($E89/Z92)),"- ",(($E89/Z92))))</f>
        <v>2.709631307560235</v>
      </c>
      <c r="AB92" s="34">
        <v>6.387931034482758</v>
      </c>
      <c r="AC92" s="41">
        <f>IF(ISERROR(AB92/$E89*100),"- ",(AB92/$E89*100))</f>
        <v>2.9332037076328215</v>
      </c>
      <c r="AD92" s="42">
        <v>38.516785122332827</v>
      </c>
      <c r="AE92" s="34">
        <v>6970</v>
      </c>
      <c r="AF92" s="43">
        <v>1.8966374592088241E-2</v>
      </c>
      <c r="AG92" s="44">
        <v>9.8865370707667033</v>
      </c>
    </row>
    <row r="93" spans="1:33" s="45" customFormat="1" ht="15" customHeight="1" x14ac:dyDescent="0.25">
      <c r="A93" s="465"/>
      <c r="B93" s="46"/>
      <c r="D93" s="121"/>
      <c r="E93" s="122"/>
      <c r="F93" s="123"/>
      <c r="G93" s="124"/>
      <c r="H93" s="125"/>
      <c r="I93" s="125"/>
      <c r="J93" s="125"/>
      <c r="K93" s="125"/>
      <c r="L93" s="125"/>
      <c r="M93" s="125"/>
      <c r="N93" s="126"/>
      <c r="O93" s="126"/>
      <c r="P93" s="127"/>
      <c r="Q93" s="126"/>
      <c r="R93" s="128"/>
      <c r="S93" s="129"/>
      <c r="T93" s="130"/>
      <c r="U93" s="130"/>
      <c r="V93" s="130"/>
      <c r="W93" s="130"/>
      <c r="X93" s="130"/>
      <c r="Y93" s="126"/>
      <c r="Z93" s="126"/>
      <c r="AA93" s="128"/>
      <c r="AB93" s="131"/>
      <c r="AC93" s="126"/>
      <c r="AD93" s="128"/>
      <c r="AE93" s="126"/>
      <c r="AF93" s="126"/>
      <c r="AG93" s="132"/>
    </row>
    <row r="94" spans="1:33" s="45" customFormat="1" ht="15" customHeight="1" x14ac:dyDescent="0.25">
      <c r="A94" s="464">
        <v>18</v>
      </c>
      <c r="B94" s="29">
        <v>25</v>
      </c>
      <c r="C94" s="30" t="str">
        <f>VLOOKUP($A94,'All cos summary'!$A$241:$B$260,2,FALSE)</f>
        <v>ECLX IB Equity</v>
      </c>
      <c r="D94" s="63" t="s">
        <v>704</v>
      </c>
      <c r="E94" s="64">
        <v>1446.9</v>
      </c>
      <c r="F94" s="65">
        <v>1431.8244403864112</v>
      </c>
      <c r="G94" s="33" t="s">
        <v>518</v>
      </c>
      <c r="H94" s="66">
        <v>33658.69</v>
      </c>
      <c r="I94" s="66">
        <v>8209.7755754355931</v>
      </c>
      <c r="J94" s="66">
        <v>5411.5036447634338</v>
      </c>
      <c r="K94" s="66">
        <v>5411.5036447634338</v>
      </c>
      <c r="L94" s="67">
        <f>IF(ISERROR(K94/$H94*100),"- ",(K94/$H94*100))</f>
        <v>16.077582475026311</v>
      </c>
      <c r="M94" s="67">
        <f>IF(ISERROR(I94/$H94*100),"- ",(I94/$H94*100))</f>
        <v>24.391251042258606</v>
      </c>
      <c r="N94" s="67">
        <v>112.07</v>
      </c>
      <c r="O94" s="67">
        <v>112.07</v>
      </c>
      <c r="P94" s="68" t="s">
        <v>50</v>
      </c>
      <c r="Q94" s="66">
        <v>24.931949960141413</v>
      </c>
      <c r="R94" s="69">
        <v>23.769782877744746</v>
      </c>
      <c r="S94" s="66">
        <v>0</v>
      </c>
      <c r="T94" s="70">
        <f>IF(O94&lt;0,"- ",IF(ISERROR(($E94-S94)/O94),"- ",(($E94-S94)/O94)))</f>
        <v>12.910680824484698</v>
      </c>
      <c r="U94" s="66">
        <v>-7391.27</v>
      </c>
      <c r="V94" s="66">
        <v>21.97</v>
      </c>
      <c r="W94" s="66">
        <v>133395.9239886</v>
      </c>
      <c r="X94" s="70">
        <f>IF(I94&lt;0,"- ",IF(ISERROR((U94+V94+W94)/I94),"- ",(U94+V94+W94)/I94))</f>
        <v>15.350800132184283</v>
      </c>
      <c r="Y94" s="70">
        <f>IF(ISERROR(W94/H94),"- ",(W94/H94))</f>
        <v>3.9631941703197597</v>
      </c>
      <c r="Z94" s="66">
        <v>477.51376383170913</v>
      </c>
      <c r="AA94" s="71">
        <f>IF(Z94&lt;0,"- ",IF(ISERROR(($E94/Z94)),"- ",(($E94/Z94))))</f>
        <v>3.030069726974264</v>
      </c>
      <c r="AB94" s="66">
        <v>0.99861623584589454</v>
      </c>
      <c r="AC94" s="72">
        <f>IF(ISERROR(AB94/$E94*100),"- ",(AB94/$E94*100))</f>
        <v>6.901764018563096E-2</v>
      </c>
      <c r="AD94" s="73">
        <v>0.89106472369581036</v>
      </c>
      <c r="AE94" s="66">
        <v>469.6</v>
      </c>
      <c r="AF94" s="74">
        <v>-0.32436138884445603</v>
      </c>
      <c r="AG94" s="75">
        <v>19.483656122817802</v>
      </c>
    </row>
    <row r="95" spans="1:33" s="45" customFormat="1" ht="15" customHeight="1" x14ac:dyDescent="0.25">
      <c r="A95" s="465"/>
      <c r="B95" s="29">
        <v>26</v>
      </c>
      <c r="C95" s="47"/>
      <c r="D95" s="47" t="s">
        <v>804</v>
      </c>
      <c r="E95" s="48"/>
      <c r="F95" s="32"/>
      <c r="G95" s="33" t="s">
        <v>311</v>
      </c>
      <c r="H95" s="34">
        <v>41369.078135775009</v>
      </c>
      <c r="I95" s="34">
        <v>10640.956717330508</v>
      </c>
      <c r="J95" s="34">
        <v>7064.7741125544771</v>
      </c>
      <c r="K95" s="34">
        <v>7064.7741125544771</v>
      </c>
      <c r="L95" s="35">
        <f>IF(ISERROR(K95/$H95*100),"- ",(K95/$H95*100))</f>
        <v>17.077426983911991</v>
      </c>
      <c r="M95" s="35">
        <f>IF(ISERROR(I95/$H95*100),"- ",(I95/$H95*100))</f>
        <v>25.722005896303639</v>
      </c>
      <c r="N95" s="35">
        <v>146.42960541070011</v>
      </c>
      <c r="O95" s="35">
        <v>146.42960541070011</v>
      </c>
      <c r="P95" s="42">
        <f>IF(AND(O95&lt;0,O94&lt;0),"NA",IF(AND(O95&gt;0,O94&lt;0),"LP",IF(AND(O95&lt;0,O94&gt;0),"PL",((O95/O94-1)*100))))</f>
        <v>30.659057205942819</v>
      </c>
      <c r="Q95" s="34">
        <v>28.958605815059663</v>
      </c>
      <c r="R95" s="37">
        <v>28.458976904113019</v>
      </c>
      <c r="S95" s="34">
        <v>0</v>
      </c>
      <c r="T95" s="38">
        <f>IF(O95&lt;0,"- ",IF(ISERROR(($E94-S95)/O95),"- ",(($E94-S95)/O95)))</f>
        <v>9.8811985181670803</v>
      </c>
      <c r="U95" s="34">
        <v>-10944.791681858283</v>
      </c>
      <c r="V95" s="34">
        <v>21.97</v>
      </c>
      <c r="W95" s="34">
        <v>133395.9239886</v>
      </c>
      <c r="X95" s="38">
        <f>IF(I95&lt;0,"- ",IF(ISERROR((U95+V95+W95)/I95),"- ",(U95+V95+W95)/I95))</f>
        <v>11.509595007305554</v>
      </c>
      <c r="Y95" s="39">
        <f>IF(ISERROR(W95/H95),"- ",(W95/H95))</f>
        <v>3.2245321868374517</v>
      </c>
      <c r="Z95" s="34">
        <v>551.14854270082299</v>
      </c>
      <c r="AA95" s="40">
        <f>IF(Z95&lt;0,"- ",IF(ISERROR(($E94/Z95)),"- ",(($E94/Z95))))</f>
        <v>2.6252450798648179</v>
      </c>
      <c r="AB95" s="34">
        <v>73.214802705350053</v>
      </c>
      <c r="AC95" s="41">
        <f>IF(ISERROR(AB95/$E94*100),"- ",(AB95/$E94*100))</f>
        <v>5.0601149150148625</v>
      </c>
      <c r="AD95" s="42">
        <v>50</v>
      </c>
      <c r="AE95" s="34">
        <v>469.6</v>
      </c>
      <c r="AF95" s="43">
        <v>-0.44049837955142512</v>
      </c>
      <c r="AG95" s="44">
        <v>20.892285982634792</v>
      </c>
    </row>
    <row r="96" spans="1:33" s="45" customFormat="1" ht="15" customHeight="1" x14ac:dyDescent="0.25">
      <c r="A96" s="465"/>
      <c r="B96" s="29">
        <v>27</v>
      </c>
      <c r="C96" s="47"/>
      <c r="D96" s="49" t="s">
        <v>935</v>
      </c>
      <c r="E96" s="50"/>
      <c r="F96" s="51"/>
      <c r="G96" s="33" t="s">
        <v>407</v>
      </c>
      <c r="H96" s="34">
        <v>48840.537194999997</v>
      </c>
      <c r="I96" s="34">
        <v>12847.576758400248</v>
      </c>
      <c r="J96" s="34">
        <v>8394.7686247931197</v>
      </c>
      <c r="K96" s="34">
        <v>8394.7686247931197</v>
      </c>
      <c r="L96" s="35">
        <f>IF(ISERROR(K96/$H96*100),"- ",(K96/$H96*100))</f>
        <v>17.188116894120743</v>
      </c>
      <c r="M96" s="35">
        <f>IF(ISERROR(I96/$H96*100),"- ",(I96/$H96*100))</f>
        <v>26.305150385846915</v>
      </c>
      <c r="N96" s="35">
        <v>173.99603124722032</v>
      </c>
      <c r="O96" s="35">
        <v>173.99603124722032</v>
      </c>
      <c r="P96" s="42">
        <f>IF(AND(O96&lt;0,O95&lt;0),"NA",IF(AND(O96&gt;0,O95&lt;0),"LP",IF(AND(O96&lt;0,O95&gt;0),"PL",((O96/O95-1)*100))))</f>
        <v>18.825718855966976</v>
      </c>
      <c r="Q96" s="34">
        <v>30.906913463594073</v>
      </c>
      <c r="R96" s="37">
        <v>29.257303567089938</v>
      </c>
      <c r="S96" s="34">
        <v>0</v>
      </c>
      <c r="T96" s="39">
        <f>IF(O96&lt;0,"- ",IF(ISERROR(($E94-S96)/O96),"- ",(($E94-S96)/O96)))</f>
        <v>8.3157069137064887</v>
      </c>
      <c r="U96" s="34">
        <v>-15956.035394181848</v>
      </c>
      <c r="V96" s="34">
        <v>21.97</v>
      </c>
      <c r="W96" s="34">
        <v>133395.9239886</v>
      </c>
      <c r="X96" s="39">
        <f>IF(I96&lt;0,"- ",IF(ISERROR((U96+V96+W96)/I96),"- ",(U96+V96+W96)/I96))</f>
        <v>9.1427247957570668</v>
      </c>
      <c r="Y96" s="39">
        <f>IF(ISERROR(W96/H96),"- ",(W96/H96))</f>
        <v>2.7312542336708017</v>
      </c>
      <c r="Z96" s="34">
        <v>638.27091865336467</v>
      </c>
      <c r="AA96" s="40">
        <f>IF(Z96&lt;0,"- ",IF(ISERROR(($E94/Z96)),"- ",(($E94/Z96))))</f>
        <v>2.2669057256324563</v>
      </c>
      <c r="AB96" s="34">
        <v>86.998015623610129</v>
      </c>
      <c r="AC96" s="41">
        <f>IF(ISERROR(AB96/$E94*100),"- ",(AB96/$E94*100))</f>
        <v>6.012717922704411</v>
      </c>
      <c r="AD96" s="42">
        <v>49.999999999999979</v>
      </c>
      <c r="AE96" s="34">
        <v>469.6</v>
      </c>
      <c r="AF96" s="43">
        <v>-0.55567153296486405</v>
      </c>
      <c r="AG96" s="44">
        <v>24.574054955145051</v>
      </c>
    </row>
    <row r="97" spans="1:33" s="45" customFormat="1" ht="15" customHeight="1" x14ac:dyDescent="0.25">
      <c r="A97" s="465"/>
      <c r="B97" s="29">
        <v>28</v>
      </c>
      <c r="D97" s="47" t="s">
        <v>1123</v>
      </c>
      <c r="E97" s="50"/>
      <c r="F97" s="52"/>
      <c r="G97" s="33" t="s">
        <v>458</v>
      </c>
      <c r="H97" s="34">
        <v>55496.171283000011</v>
      </c>
      <c r="I97" s="34">
        <v>15034.701406136008</v>
      </c>
      <c r="J97" s="34">
        <v>10075.472944365716</v>
      </c>
      <c r="K97" s="34">
        <v>10075.472944365716</v>
      </c>
      <c r="L97" s="35">
        <f>IF(ISERROR(K97/$H97*100),"- ",(K97/$H97*100))</f>
        <v>18.155257761812674</v>
      </c>
      <c r="M97" s="35">
        <f>IF(ISERROR(I97/$H97*100),"- ",(I97/$H97*100))</f>
        <v>27.091421008968858</v>
      </c>
      <c r="N97" s="35">
        <v>208.83152158366761</v>
      </c>
      <c r="O97" s="35">
        <v>208.83152158366761</v>
      </c>
      <c r="P97" s="42">
        <f>IF(AND(O97&lt;0,O96&lt;0),"NA",IF(AND(O97&gt;0,O96&lt;0),"LP",IF(AND(O97&lt;0,O96&gt;0),"PL",((O97/O96-1)*100))))</f>
        <v>20.020853399208672</v>
      </c>
      <c r="Q97" s="34">
        <v>31.779511462908221</v>
      </c>
      <c r="R97" s="37">
        <v>30.241727554162534</v>
      </c>
      <c r="S97" s="34">
        <v>0</v>
      </c>
      <c r="T97" s="39">
        <f>IF(O97&lt;0,"- ",IF(ISERROR(($E94-S97)/O97),"- ",(($E94-S97)/O97)))</f>
        <v>6.9285517292958323</v>
      </c>
      <c r="U97" s="34">
        <v>-22000.870928487984</v>
      </c>
      <c r="V97" s="34">
        <v>21.97</v>
      </c>
      <c r="W97" s="34">
        <v>133395.9239886</v>
      </c>
      <c r="X97" s="39">
        <f>IF(I97&lt;0,"- ",IF(ISERROR((U97+V97+W97)/I97),"- ",(U97+V97+W97)/I97))</f>
        <v>7.4106575215813839</v>
      </c>
      <c r="Y97" s="39">
        <f>IF(ISERROR(W97/H97),"- ",(W97/H97))</f>
        <v>2.4036959830679852</v>
      </c>
      <c r="Z97" s="34">
        <v>742.81103977412999</v>
      </c>
      <c r="AA97" s="40">
        <f>IF(Z97&lt;0,"- ",IF(ISERROR(($E94/Z97)),"- ",(($E94/Z97))))</f>
        <v>1.9478708884563236</v>
      </c>
      <c r="AB97" s="34">
        <v>104.4157607918338</v>
      </c>
      <c r="AC97" s="41">
        <f>IF(ISERROR(AB97/$E94*100),"- ",(AB97/$E94*100))</f>
        <v>7.2165153633170078</v>
      </c>
      <c r="AD97" s="42">
        <v>50</v>
      </c>
      <c r="AE97" s="34">
        <v>469.6</v>
      </c>
      <c r="AF97" s="43">
        <v>-0.65992523311125872</v>
      </c>
      <c r="AG97" s="44">
        <v>29.209545492174879</v>
      </c>
    </row>
    <row r="98" spans="1:33" s="45" customFormat="1" ht="15" customHeight="1" x14ac:dyDescent="0.25">
      <c r="A98" s="465"/>
      <c r="B98" s="46"/>
      <c r="D98" s="121"/>
      <c r="E98" s="122"/>
      <c r="F98" s="123"/>
      <c r="G98" s="124"/>
      <c r="H98" s="125"/>
      <c r="I98" s="125"/>
      <c r="J98" s="125"/>
      <c r="K98" s="125"/>
      <c r="L98" s="125"/>
      <c r="M98" s="125"/>
      <c r="N98" s="126"/>
      <c r="O98" s="126"/>
      <c r="P98" s="127"/>
      <c r="Q98" s="126"/>
      <c r="R98" s="128"/>
      <c r="S98" s="129"/>
      <c r="T98" s="130"/>
      <c r="U98" s="130"/>
      <c r="V98" s="130"/>
      <c r="W98" s="130"/>
      <c r="X98" s="130"/>
      <c r="Y98" s="126"/>
      <c r="Z98" s="126"/>
      <c r="AA98" s="128"/>
      <c r="AB98" s="131"/>
      <c r="AC98" s="126"/>
      <c r="AD98" s="128"/>
      <c r="AE98" s="126"/>
      <c r="AF98" s="126"/>
      <c r="AG98" s="132"/>
    </row>
    <row r="99" spans="1:33" s="45" customFormat="1" ht="15" customHeight="1" x14ac:dyDescent="0.25">
      <c r="A99" s="464">
        <v>19</v>
      </c>
      <c r="B99" s="29">
        <v>25</v>
      </c>
      <c r="C99" s="30" t="str">
        <f>VLOOKUP($A99,'All cos summary'!$A$241:$B$260,2,FALSE)</f>
        <v>ZENT IB Equity</v>
      </c>
      <c r="D99" s="63" t="s">
        <v>721</v>
      </c>
      <c r="E99" s="64">
        <v>543.70000000000005</v>
      </c>
      <c r="F99" s="65">
        <v>1323.0715956518006</v>
      </c>
      <c r="G99" s="33" t="s">
        <v>518</v>
      </c>
      <c r="H99" s="66">
        <v>52806</v>
      </c>
      <c r="I99" s="66">
        <v>8167</v>
      </c>
      <c r="J99" s="66">
        <v>6499</v>
      </c>
      <c r="K99" s="66">
        <v>6499</v>
      </c>
      <c r="L99" s="67">
        <f>IF(ISERROR(K99/$H99*100),"- ",(K99/$H99*100))</f>
        <v>12.307313562852706</v>
      </c>
      <c r="M99" s="67">
        <f>IF(ISERROR(I99/$H99*100),"- ",(I99/$H99*100))</f>
        <v>15.46604552512972</v>
      </c>
      <c r="N99" s="67">
        <v>28.448767650834405</v>
      </c>
      <c r="O99" s="67">
        <v>28.448767650834405</v>
      </c>
      <c r="P99" s="68" t="s">
        <v>50</v>
      </c>
      <c r="Q99" s="66">
        <v>22.480213847685938</v>
      </c>
      <c r="R99" s="69">
        <v>17.607455872990073</v>
      </c>
      <c r="S99" s="66">
        <v>0</v>
      </c>
      <c r="T99" s="70">
        <f>IF(O99&lt;0,"- ",IF(ISERROR(($E99-S99)/O99),"- ",(($E99-S99)/O99)))</f>
        <v>19.111548404243557</v>
      </c>
      <c r="U99" s="66">
        <v>-24573</v>
      </c>
      <c r="V99" s="66">
        <v>1396</v>
      </c>
      <c r="W99" s="66">
        <v>123263.96520890002</v>
      </c>
      <c r="X99" s="70">
        <f>IF(I99&lt;0,"- ",IF(ISERROR((U99+V99+W99)/I99),"- ",(U99+V99+W99)/I99))</f>
        <v>12.255046554291663</v>
      </c>
      <c r="Y99" s="70">
        <f>IF(ISERROR(W99/H99),"- ",(W99/H99))</f>
        <v>2.3342795365848579</v>
      </c>
      <c r="Z99" s="66">
        <v>172.03646983311938</v>
      </c>
      <c r="AA99" s="71">
        <f>IF(Z99&lt;0,"- ",IF(ISERROR(($E99/Z99)),"- ",(($E99/Z99))))</f>
        <v>3.1603764046507443</v>
      </c>
      <c r="AB99" s="66">
        <v>12.877598719371553</v>
      </c>
      <c r="AC99" s="72">
        <f>IF(ISERROR(AB99/$E99*100),"- ",(AB99/$E99*100))</f>
        <v>2.3685118115452553</v>
      </c>
      <c r="AD99" s="73">
        <v>45.265928132369744</v>
      </c>
      <c r="AE99" s="66">
        <v>454</v>
      </c>
      <c r="AF99" s="74">
        <v>-0.64398029246815869</v>
      </c>
      <c r="AG99" s="75" t="s">
        <v>50</v>
      </c>
    </row>
    <row r="100" spans="1:33" s="45" customFormat="1" ht="15" customHeight="1" x14ac:dyDescent="0.25">
      <c r="A100" s="465"/>
      <c r="B100" s="29">
        <v>26</v>
      </c>
      <c r="C100" s="47"/>
      <c r="D100" s="47" t="s">
        <v>1030</v>
      </c>
      <c r="E100" s="48"/>
      <c r="F100" s="32"/>
      <c r="G100" s="33" t="s">
        <v>311</v>
      </c>
      <c r="H100" s="34">
        <v>56970.062221749999</v>
      </c>
      <c r="I100" s="34">
        <v>9279.0108888062496</v>
      </c>
      <c r="J100" s="34">
        <v>7643.7758468117863</v>
      </c>
      <c r="K100" s="34">
        <v>7643.7758468117863</v>
      </c>
      <c r="L100" s="35">
        <f>IF(ISERROR(K100/$H100*100),"- ",(K100/$H100*100))</f>
        <v>13.417180091991456</v>
      </c>
      <c r="M100" s="35">
        <f>IF(ISERROR(I100/$H100*100),"- ",(I100/$H100*100))</f>
        <v>16.287521071486058</v>
      </c>
      <c r="N100" s="35">
        <v>33.263024564147997</v>
      </c>
      <c r="O100" s="35">
        <v>33.263024564147997</v>
      </c>
      <c r="P100" s="42">
        <f>IF(AND(O100&lt;0,O99&lt;0),"NA",IF(AND(O100&gt;0,O99&lt;0),"LP",IF(AND(O100&lt;0,O99&gt;0),"PL",((O100/O99-1)*100))))</f>
        <v>16.922549941007347</v>
      </c>
      <c r="Q100" s="34">
        <v>23.571976867664649</v>
      </c>
      <c r="R100" s="37">
        <v>18.449396391289081</v>
      </c>
      <c r="S100" s="34">
        <v>0</v>
      </c>
      <c r="T100" s="38">
        <f>IF(O100&lt;0,"- ",IF(ISERROR(($E99-S100)/O100),"- ",(($E99-S100)/O100)))</f>
        <v>16.345476910900583</v>
      </c>
      <c r="U100" s="34">
        <v>-27223.648757134542</v>
      </c>
      <c r="V100" s="34">
        <v>1396</v>
      </c>
      <c r="W100" s="34">
        <v>123263.96520890002</v>
      </c>
      <c r="X100" s="38">
        <f>IF(I100&lt;0,"- ",IF(ISERROR((U100+V100+W100)/I100),"- ",(U100+V100+W100)/I100))</f>
        <v>10.500722288116716</v>
      </c>
      <c r="Y100" s="39">
        <f>IF(ISERROR(W100/H100),"- ",(W100/H100))</f>
        <v>2.1636621130780576</v>
      </c>
      <c r="Z100" s="34">
        <v>189.56245707689402</v>
      </c>
      <c r="AA100" s="40">
        <f>IF(Z100&lt;0,"- ",IF(ISERROR(($E99/Z100)),"- ",(($E99/Z100))))</f>
        <v>2.8681839662979987</v>
      </c>
      <c r="AB100" s="34">
        <v>14.724699355385834</v>
      </c>
      <c r="AC100" s="41">
        <f>IF(ISERROR(AB100/$E99*100),"- ",(AB100/$E99*100))</f>
        <v>2.7082397195854027</v>
      </c>
      <c r="AD100" s="42">
        <v>44.267469805667069</v>
      </c>
      <c r="AE100" s="34">
        <v>454</v>
      </c>
      <c r="AF100" s="43">
        <v>-0.6356650386435857</v>
      </c>
      <c r="AG100" s="44" t="s">
        <v>50</v>
      </c>
    </row>
    <row r="101" spans="1:33" s="45" customFormat="1" ht="15" customHeight="1" x14ac:dyDescent="0.25">
      <c r="A101" s="465"/>
      <c r="B101" s="29">
        <v>27</v>
      </c>
      <c r="C101" s="47"/>
      <c r="D101" s="49" t="s">
        <v>972</v>
      </c>
      <c r="E101" s="50"/>
      <c r="F101" s="51"/>
      <c r="G101" s="33" t="s">
        <v>407</v>
      </c>
      <c r="H101" s="34">
        <v>60828.459308099998</v>
      </c>
      <c r="I101" s="34">
        <v>9832.1391083722974</v>
      </c>
      <c r="J101" s="34">
        <v>7950.4230464182474</v>
      </c>
      <c r="K101" s="34">
        <v>7950.4230464182474</v>
      </c>
      <c r="L101" s="35">
        <f>IF(ISERROR(K101/$H101*100),"- ",(K101/$H101*100))</f>
        <v>13.070235769327725</v>
      </c>
      <c r="M101" s="35">
        <f>IF(ISERROR(I101/$H101*100),"- ",(I101/$H101*100))</f>
        <v>16.163715504566522</v>
      </c>
      <c r="N101" s="35">
        <v>34.622105852881219</v>
      </c>
      <c r="O101" s="35">
        <v>34.622105852881219</v>
      </c>
      <c r="P101" s="42">
        <f>IF(AND(O101&lt;0,O100&lt;0),"NA",IF(AND(O101&gt;0,O100&lt;0),"LP",IF(AND(O101&lt;0,O100&gt;0),"PL",((O101/O100-1)*100))))</f>
        <v>4.0858620240989296</v>
      </c>
      <c r="Q101" s="34">
        <v>22.175146273937852</v>
      </c>
      <c r="R101" s="37">
        <v>17.367037667720318</v>
      </c>
      <c r="S101" s="34">
        <v>0</v>
      </c>
      <c r="T101" s="39">
        <f>IF(O101&lt;0,"- ",IF(ISERROR(($E99-S101)/O101),"- ",(($E99-S101)/O101)))</f>
        <v>15.703839688733256</v>
      </c>
      <c r="U101" s="34">
        <v>-31523.699836347936</v>
      </c>
      <c r="V101" s="34">
        <v>1396</v>
      </c>
      <c r="W101" s="34">
        <v>123263.96520890002</v>
      </c>
      <c r="X101" s="39">
        <f>IF(I101&lt;0,"- ",IF(ISERROR((U101+V101+W101)/I101),"- ",(U101+V101+W101)/I101))</f>
        <v>9.4726350335345</v>
      </c>
      <c r="Y101" s="39">
        <f>IF(ISERROR(W101/H101),"- ",(W101/H101))</f>
        <v>2.0264193210049957</v>
      </c>
      <c r="Z101" s="34">
        <v>209.01297756218455</v>
      </c>
      <c r="AA101" s="40">
        <f>IF(Z101&lt;0,"- ",IF(ISERROR(($E99/Z101)),"- ",(($E99/Z101))))</f>
        <v>2.6012738842411878</v>
      </c>
      <c r="AB101" s="34">
        <v>15.306702467942772</v>
      </c>
      <c r="AC101" s="41">
        <f>IF(ISERROR(AB101/$E99*100),"- ",(AB101/$E99*100))</f>
        <v>2.8152846179773352</v>
      </c>
      <c r="AD101" s="42">
        <v>44.210778318872727</v>
      </c>
      <c r="AE101" s="34">
        <v>454</v>
      </c>
      <c r="AF101" s="43">
        <v>-0.6682316333016467</v>
      </c>
      <c r="AG101" s="44" t="s">
        <v>50</v>
      </c>
    </row>
    <row r="102" spans="1:33" s="45" customFormat="1" ht="15" customHeight="1" x14ac:dyDescent="0.25">
      <c r="A102" s="465"/>
      <c r="B102" s="29">
        <v>28</v>
      </c>
      <c r="D102" s="47" t="s">
        <v>1123</v>
      </c>
      <c r="E102" s="50"/>
      <c r="F102" s="52"/>
      <c r="G102" s="33" t="s">
        <v>458</v>
      </c>
      <c r="H102" s="34">
        <v>64693.625536349995</v>
      </c>
      <c r="I102" s="34">
        <v>10501.428305824798</v>
      </c>
      <c r="J102" s="34">
        <v>8616.1050198469493</v>
      </c>
      <c r="K102" s="34">
        <v>8616.1050198469493</v>
      </c>
      <c r="L102" s="35">
        <f>IF(ISERROR(K102/$H102*100),"- ",(K102/$H102*100))</f>
        <v>13.318321470491309</v>
      </c>
      <c r="M102" s="35">
        <f>IF(ISERROR(I102/$H102*100),"- ",(I102/$H102*100))</f>
        <v>16.232554936845002</v>
      </c>
      <c r="N102" s="35">
        <v>37.406925649510789</v>
      </c>
      <c r="O102" s="35">
        <v>37.406925649510789</v>
      </c>
      <c r="P102" s="42">
        <f>IF(AND(O102&lt;0,O101&lt;0),"NA",IF(AND(O102&gt;0,O101&lt;0),"LP",IF(AND(O102&lt;0,O101&gt;0),"PL",((O102/O101-1)*100))))</f>
        <v>8.0434731742287102</v>
      </c>
      <c r="Q102" s="34">
        <v>21.966512188188585</v>
      </c>
      <c r="R102" s="37">
        <v>17.158671956364241</v>
      </c>
      <c r="S102" s="34">
        <v>0</v>
      </c>
      <c r="T102" s="39">
        <f>IF(O102&lt;0,"- ",IF(ISERROR(($E99-S102)/O102),"- ",(($E99-S102)/O102)))</f>
        <v>14.534741643680375</v>
      </c>
      <c r="U102" s="34">
        <v>-36345.138974301641</v>
      </c>
      <c r="V102" s="34">
        <v>1396</v>
      </c>
      <c r="W102" s="34">
        <v>123263.96520890002</v>
      </c>
      <c r="X102" s="39">
        <f>IF(I102&lt;0,"- ",IF(ISERROR((U102+V102+W102)/I102),"- ",(U102+V102+W102)/I102))</f>
        <v>8.4097918552291642</v>
      </c>
      <c r="Y102" s="39">
        <f>IF(ISERROR(W102/H102),"- ",(W102/H102))</f>
        <v>1.9053494712495371</v>
      </c>
      <c r="Z102" s="34">
        <v>227.63429263566499</v>
      </c>
      <c r="AA102" s="40">
        <f>IF(Z102&lt;0,"- ",IF(ISERROR(($E99/Z102)),"- ",(($E99/Z102))))</f>
        <v>2.3884801964799172</v>
      </c>
      <c r="AB102" s="34">
        <v>16.537892974810756</v>
      </c>
      <c r="AC102" s="41">
        <f>IF(ISERROR(AB102/$E99*100),"- ",(AB102/$E99*100))</f>
        <v>3.0417312810025301</v>
      </c>
      <c r="AD102" s="42">
        <v>44.210778318872727</v>
      </c>
      <c r="AE102" s="34">
        <v>454</v>
      </c>
      <c r="AF102" s="43">
        <v>-0.7042227452894787</v>
      </c>
      <c r="AG102" s="44" t="s">
        <v>50</v>
      </c>
    </row>
    <row r="103" spans="1:33" s="45" customFormat="1" ht="15" customHeight="1" x14ac:dyDescent="0.25">
      <c r="A103" s="465"/>
      <c r="B103" s="46"/>
      <c r="D103" s="121"/>
      <c r="E103" s="122"/>
      <c r="F103" s="123"/>
      <c r="G103" s="124"/>
      <c r="H103" s="125"/>
      <c r="I103" s="125"/>
      <c r="J103" s="125"/>
      <c r="K103" s="125"/>
      <c r="L103" s="125"/>
      <c r="M103" s="125"/>
      <c r="N103" s="126"/>
      <c r="O103" s="126"/>
      <c r="P103" s="127"/>
      <c r="Q103" s="126"/>
      <c r="R103" s="128"/>
      <c r="S103" s="129"/>
      <c r="T103" s="130"/>
      <c r="U103" s="130"/>
      <c r="V103" s="130"/>
      <c r="W103" s="130"/>
      <c r="X103" s="130"/>
      <c r="Y103" s="126"/>
      <c r="Z103" s="126"/>
      <c r="AA103" s="128"/>
      <c r="AB103" s="131"/>
      <c r="AC103" s="126"/>
      <c r="AD103" s="128"/>
      <c r="AE103" s="126"/>
      <c r="AF103" s="126"/>
      <c r="AG103" s="132"/>
    </row>
    <row r="104" spans="1:33" s="45" customFormat="1" ht="15" customHeight="1" x14ac:dyDescent="0.25">
      <c r="A104" s="464">
        <f>A99+1</f>
        <v>20</v>
      </c>
      <c r="B104" s="29">
        <v>25</v>
      </c>
      <c r="C104" s="30" t="str">
        <f>VLOOKUP($A104,'All cos summary'!$A$241:$B$260,2,FALSE)</f>
        <v>BSOFT IB Equity</v>
      </c>
      <c r="D104" s="63" t="s">
        <v>702</v>
      </c>
      <c r="E104" s="64">
        <v>370.85</v>
      </c>
      <c r="F104" s="65">
        <v>1112.5153212558364</v>
      </c>
      <c r="G104" s="33" t="s">
        <v>518</v>
      </c>
      <c r="H104" s="66">
        <v>53752.359999999993</v>
      </c>
      <c r="I104" s="66">
        <v>6974.4099999999908</v>
      </c>
      <c r="J104" s="66">
        <v>5169.0299999999907</v>
      </c>
      <c r="K104" s="66">
        <v>5169.0299999999907</v>
      </c>
      <c r="L104" s="67">
        <f>IF(ISERROR(K104/$H104*100),"- ",(K104/$H104*100))</f>
        <v>9.6163777739247003</v>
      </c>
      <c r="M104" s="67">
        <f>IF(ISERROR(I104/$H104*100),"- ",(I104/$H104*100))</f>
        <v>12.975076815231912</v>
      </c>
      <c r="N104" s="67">
        <v>18.361849969306316</v>
      </c>
      <c r="O104" s="67">
        <v>18.361849969306316</v>
      </c>
      <c r="P104" s="68" t="s">
        <v>50</v>
      </c>
      <c r="Q104" s="66">
        <v>21.343649731480227</v>
      </c>
      <c r="R104" s="69">
        <v>15.850200073501053</v>
      </c>
      <c r="S104" s="66">
        <v>0</v>
      </c>
      <c r="T104" s="70">
        <f>IF(O104&lt;0,"- ",IF(ISERROR(($E104-S104)/O104),"- ",(($E104-S104)/O104)))</f>
        <v>20.196766699429151</v>
      </c>
      <c r="U104" s="66">
        <v>-18905.309999999998</v>
      </c>
      <c r="V104" s="66">
        <v>0</v>
      </c>
      <c r="W104" s="66">
        <v>103647.48990480001</v>
      </c>
      <c r="X104" s="70">
        <f>IF(I104&lt;0,"- ",IF(ISERROR((U104+V104+W104)/I104),"- ",(U104+V104+W104)/I104))</f>
        <v>12.150444253320369</v>
      </c>
      <c r="Y104" s="70">
        <f>IF(ISERROR(W104/H104),"- ",(W104/H104))</f>
        <v>1.9282407303567699</v>
      </c>
      <c r="Z104" s="66">
        <v>123.55645197462673</v>
      </c>
      <c r="AA104" s="71">
        <f>IF(Z104&lt;0,"- ",IF(ISERROR(($E104/Z104)),"- ",(($E104/Z104))))</f>
        <v>3.0014620367713127</v>
      </c>
      <c r="AB104" s="66">
        <v>6.5000000000000009</v>
      </c>
      <c r="AC104" s="72">
        <f>IF(ISERROR(AB104/$E104*100),"- ",(AB104/$E104*100))</f>
        <v>1.7527302143723877</v>
      </c>
      <c r="AD104" s="73">
        <v>35.39948322671956</v>
      </c>
      <c r="AE104" s="66">
        <v>555.75</v>
      </c>
      <c r="AF104" s="74">
        <v>-0.57970827399252989</v>
      </c>
      <c r="AG104" s="75">
        <v>26.162304336669191</v>
      </c>
    </row>
    <row r="105" spans="1:33" s="45" customFormat="1" ht="15" customHeight="1" x14ac:dyDescent="0.25">
      <c r="A105" s="465"/>
      <c r="B105" s="29">
        <v>26</v>
      </c>
      <c r="C105" s="47"/>
      <c r="D105" s="47" t="s">
        <v>1031</v>
      </c>
      <c r="E105" s="48"/>
      <c r="F105" s="32"/>
      <c r="G105" s="33" t="s">
        <v>311</v>
      </c>
      <c r="H105" s="34">
        <v>53242.215980000008</v>
      </c>
      <c r="I105" s="34">
        <v>8316.4952948000064</v>
      </c>
      <c r="J105" s="34">
        <v>4587.5568024850527</v>
      </c>
      <c r="K105" s="34">
        <v>4587.5568024850527</v>
      </c>
      <c r="L105" s="35">
        <f>IF(ISERROR(K105/$H105*100),"- ",(K105/$H105*100))</f>
        <v>8.6163896788374288</v>
      </c>
      <c r="M105" s="35">
        <f>IF(ISERROR(I105/$H105*100),"- ",(I105/$H105*100))</f>
        <v>15.620114868855248</v>
      </c>
      <c r="N105" s="35">
        <v>16.306206755112218</v>
      </c>
      <c r="O105" s="35">
        <v>16.306206755112218</v>
      </c>
      <c r="P105" s="42">
        <f>IF(AND(O105&lt;0,O104&lt;0),"NA",IF(AND(O105&gt;0,O104&lt;0),"LP",IF(AND(O105&lt;0,O104&gt;0),"PL",((O105/O104-1)*100))))</f>
        <v>-11.195185766305215</v>
      </c>
      <c r="Q105" s="34">
        <v>22.680513361989249</v>
      </c>
      <c r="R105" s="37">
        <v>12.681359999737188</v>
      </c>
      <c r="S105" s="34">
        <v>0</v>
      </c>
      <c r="T105" s="38">
        <f>IF(O105&lt;0,"- ",IF(ISERROR(($E104-S105)/O105),"- ",(($E104-S105)/O105)))</f>
        <v>22.742873653538922</v>
      </c>
      <c r="U105" s="34">
        <v>-21442.934118896985</v>
      </c>
      <c r="V105" s="34">
        <v>0</v>
      </c>
      <c r="W105" s="34">
        <v>103647.48990480001</v>
      </c>
      <c r="X105" s="38">
        <f>IF(I105&lt;0,"- ",IF(ISERROR((U105+V105+W105)/I105),"- ",(U105+V105+W105)/I105))</f>
        <v>9.884519003732553</v>
      </c>
      <c r="Y105" s="39">
        <f>IF(ISERROR(W105/H105),"- ",(W105/H105))</f>
        <v>1.9467163039144411</v>
      </c>
      <c r="Z105" s="34">
        <v>133.53649404136959</v>
      </c>
      <c r="AA105" s="40">
        <f>IF(Z105&lt;0,"- ",IF(ISERROR(($E104/Z105)),"- ",(($E104/Z105))))</f>
        <v>2.7771434517751432</v>
      </c>
      <c r="AB105" s="34">
        <v>6.5</v>
      </c>
      <c r="AC105" s="41">
        <f>IF(ISERROR(AB105/$E104*100),"- ",(AB105/$E104*100))</f>
        <v>1.7527302143723877</v>
      </c>
      <c r="AD105" s="42">
        <v>39.862121814211399</v>
      </c>
      <c r="AE105" s="34">
        <v>555.75</v>
      </c>
      <c r="AF105" s="43">
        <v>-0.59274594020302807</v>
      </c>
      <c r="AG105" s="44">
        <v>31.068223370141979</v>
      </c>
    </row>
    <row r="106" spans="1:33" s="45" customFormat="1" ht="15" customHeight="1" x14ac:dyDescent="0.25">
      <c r="A106" s="465"/>
      <c r="B106" s="29">
        <v>27</v>
      </c>
      <c r="C106" s="47"/>
      <c r="D106" s="49" t="s">
        <v>811</v>
      </c>
      <c r="E106" s="50"/>
      <c r="F106" s="51"/>
      <c r="G106" s="33" t="s">
        <v>407</v>
      </c>
      <c r="H106" s="34">
        <v>56956.406634762803</v>
      </c>
      <c r="I106" s="34">
        <v>8602.8879557859345</v>
      </c>
      <c r="J106" s="34">
        <v>6333.2698938074982</v>
      </c>
      <c r="K106" s="34">
        <v>6333.2698938074982</v>
      </c>
      <c r="L106" s="35">
        <f>IF(ISERROR(K106/$H106*100),"- ",(K106/$H106*100))</f>
        <v>11.119503964532143</v>
      </c>
      <c r="M106" s="35">
        <f>IF(ISERROR(I106/$H106*100),"- ",(I106/$H106*100))</f>
        <v>15.104337622548055</v>
      </c>
      <c r="N106" s="35">
        <v>22.511243516028191</v>
      </c>
      <c r="O106" s="35">
        <v>22.511243516028191</v>
      </c>
      <c r="P106" s="42">
        <f>IF(AND(O106&lt;0,O105&lt;0),"NA",IF(AND(O106&gt;0,O105&lt;0),"LP",IF(AND(O106&lt;0,O105&gt;0),"PL",((O106/O105-1)*100))))</f>
        <v>38.053220188506501</v>
      </c>
      <c r="Q106" s="34">
        <v>21.806839432290154</v>
      </c>
      <c r="R106" s="37">
        <v>16.045979054317662</v>
      </c>
      <c r="S106" s="34">
        <v>0</v>
      </c>
      <c r="T106" s="39">
        <f>IF(O106&lt;0,"- ",IF(ISERROR(($E104-S106)/O106),"- ",(($E104-S106)/O106)))</f>
        <v>16.473989974652078</v>
      </c>
      <c r="U106" s="34">
        <v>-24884.626183996057</v>
      </c>
      <c r="V106" s="34">
        <v>0</v>
      </c>
      <c r="W106" s="34">
        <v>103647.48990480001</v>
      </c>
      <c r="X106" s="39">
        <f>IF(I106&lt;0,"- ",IF(ISERROR((U106+V106+W106)/I106),"- ",(U106+V106+W106)/I106))</f>
        <v>9.155398062325272</v>
      </c>
      <c r="Y106" s="39">
        <f>IF(ISERROR(W106/H106),"- ",(W106/H106))</f>
        <v>1.8197687675321101</v>
      </c>
      <c r="Z106" s="34">
        <v>147.0477375573978</v>
      </c>
      <c r="AA106" s="40">
        <f>IF(Z106&lt;0,"- ",IF(ISERROR(($E104/Z106)),"- ",(($E104/Z106))))</f>
        <v>2.5219701177329878</v>
      </c>
      <c r="AB106" s="34">
        <v>9.0000000000000018</v>
      </c>
      <c r="AC106" s="41">
        <f>IF(ISERROR(AB106/$E104*100),"- ",(AB106/$E104*100))</f>
        <v>2.4268572199002296</v>
      </c>
      <c r="AD106" s="42">
        <v>39.98002151054839</v>
      </c>
      <c r="AE106" s="34">
        <v>555.75</v>
      </c>
      <c r="AF106" s="43">
        <v>-0.63047714248424613</v>
      </c>
      <c r="AG106" s="44">
        <v>31.060935813885258</v>
      </c>
    </row>
    <row r="107" spans="1:33" s="45" customFormat="1" ht="15" customHeight="1" x14ac:dyDescent="0.25">
      <c r="A107" s="465"/>
      <c r="B107" s="29">
        <v>28</v>
      </c>
      <c r="D107" s="47" t="s">
        <v>1121</v>
      </c>
      <c r="E107" s="50"/>
      <c r="F107" s="52"/>
      <c r="G107" s="33" t="s">
        <v>458</v>
      </c>
      <c r="H107" s="34">
        <v>61418.21401887769</v>
      </c>
      <c r="I107" s="34">
        <v>9313.6119403281646</v>
      </c>
      <c r="J107" s="34">
        <v>7080.6168330691471</v>
      </c>
      <c r="K107" s="34">
        <v>7080.6168330691471</v>
      </c>
      <c r="L107" s="35">
        <f>IF(ISERROR(K107/$H107*100),"- ",(K107/$H107*100))</f>
        <v>11.528529355954289</v>
      </c>
      <c r="M107" s="35">
        <f>IF(ISERROR(I107/$H107*100),"- ",(I107/$H107*100))</f>
        <v>15.164250685416389</v>
      </c>
      <c r="N107" s="35">
        <v>25.167645220482171</v>
      </c>
      <c r="O107" s="35">
        <v>25.167645220482171</v>
      </c>
      <c r="P107" s="42">
        <f>IF(AND(O107&lt;0,O106&lt;0),"NA",IF(AND(O107&gt;0,O106&lt;0),"LP",IF(AND(O107&lt;0,O106&gt;0),"PL",((O107/O106-1)*100))))</f>
        <v>11.80033303163639</v>
      </c>
      <c r="Q107" s="34">
        <v>21.548367147535014</v>
      </c>
      <c r="R107" s="37">
        <v>16.275878736008011</v>
      </c>
      <c r="S107" s="34">
        <v>0</v>
      </c>
      <c r="T107" s="39">
        <f>IF(O107&lt;0,"- ",IF(ISERROR(($E104-S107)/O107),"- ",(($E104-S107)/O107)))</f>
        <v>14.735188642050284</v>
      </c>
      <c r="U107" s="34">
        <v>-28762.97081538822</v>
      </c>
      <c r="V107" s="34">
        <v>0</v>
      </c>
      <c r="W107" s="34">
        <v>103647.48990480001</v>
      </c>
      <c r="X107" s="39">
        <f>IF(I107&lt;0,"- ",IF(ISERROR((U107+V107+W107)/I107),"- ",(U107+V107+W107)/I107))</f>
        <v>8.0403306009733999</v>
      </c>
      <c r="Y107" s="39">
        <f>IF(ISERROR(W107/H107),"- ",(W107/H107))</f>
        <v>1.687569258737198</v>
      </c>
      <c r="Z107" s="34">
        <v>162.21538277787997</v>
      </c>
      <c r="AA107" s="40">
        <f>IF(Z107&lt;0,"- ",IF(ISERROR(($E104/Z107)),"- ",(($E104/Z107))))</f>
        <v>2.2861580304489464</v>
      </c>
      <c r="AB107" s="34">
        <v>9.9999999999999982</v>
      </c>
      <c r="AC107" s="41">
        <f>IF(ISERROR(AB107/$E104*100),"- ",(AB107/$E104*100))</f>
        <v>2.6965080221113649</v>
      </c>
      <c r="AD107" s="42">
        <v>39.733554380612873</v>
      </c>
      <c r="AE107" s="34">
        <v>555.75</v>
      </c>
      <c r="AF107" s="43">
        <v>-0.66116079448360177</v>
      </c>
      <c r="AG107" s="44">
        <v>32.469627519787338</v>
      </c>
    </row>
    <row r="108" spans="1:33" s="45" customFormat="1" ht="15" customHeight="1" x14ac:dyDescent="0.25">
      <c r="A108" s="465"/>
      <c r="B108" s="46"/>
      <c r="D108" s="121"/>
      <c r="E108" s="122"/>
      <c r="F108" s="123"/>
      <c r="G108" s="124"/>
      <c r="H108" s="125"/>
      <c r="I108" s="125"/>
      <c r="J108" s="125"/>
      <c r="K108" s="125"/>
      <c r="L108" s="125"/>
      <c r="M108" s="125"/>
      <c r="N108" s="126"/>
      <c r="O108" s="126"/>
      <c r="P108" s="127"/>
      <c r="Q108" s="126"/>
      <c r="R108" s="128"/>
      <c r="S108" s="129"/>
      <c r="T108" s="130"/>
      <c r="U108" s="130"/>
      <c r="V108" s="130"/>
      <c r="W108" s="130"/>
      <c r="X108" s="130"/>
      <c r="Y108" s="126"/>
      <c r="Z108" s="126"/>
      <c r="AA108" s="128"/>
      <c r="AB108" s="131"/>
      <c r="AC108" s="126"/>
      <c r="AD108" s="128"/>
      <c r="AE108" s="126"/>
      <c r="AF108" s="126"/>
      <c r="AG108" s="132"/>
    </row>
    <row r="109" spans="1:33" x14ac:dyDescent="0.25">
      <c r="D109" s="84" t="s">
        <v>525</v>
      </c>
      <c r="E109" s="85"/>
      <c r="F109" s="86"/>
      <c r="G109" s="87"/>
      <c r="H109" s="88"/>
      <c r="I109" s="88"/>
      <c r="J109" s="88"/>
      <c r="K109" s="88"/>
    </row>
    <row r="110" spans="1:33" x14ac:dyDescent="0.25">
      <c r="D110" s="45" t="s">
        <v>36</v>
      </c>
      <c r="E110" s="92"/>
      <c r="F110" s="93"/>
      <c r="G110" s="94"/>
      <c r="H110" s="56"/>
      <c r="I110" s="56"/>
      <c r="J110" s="56"/>
      <c r="K110" s="56"/>
    </row>
  </sheetData>
  <mergeCells count="13">
    <mergeCell ref="H4:J4"/>
    <mergeCell ref="K4:N4"/>
    <mergeCell ref="P4:T4"/>
    <mergeCell ref="H5:J5"/>
    <mergeCell ref="K5:N5"/>
    <mergeCell ref="P5:T5"/>
    <mergeCell ref="AE7:AG7"/>
    <mergeCell ref="K6:N6"/>
    <mergeCell ref="P6:T6"/>
    <mergeCell ref="H7:P7"/>
    <mergeCell ref="Q7:R7"/>
    <mergeCell ref="S7:AA7"/>
    <mergeCell ref="AB7:AD7"/>
  </mergeCells>
  <conditionalFormatting sqref="G9:G12">
    <cfRule type="cellIs" dxfId="142" priority="37" stopIfTrue="1" operator="equal">
      <formula>#DIV/0!</formula>
    </cfRule>
  </conditionalFormatting>
  <conditionalFormatting sqref="G14:G17">
    <cfRule type="cellIs" dxfId="141" priority="36" stopIfTrue="1" operator="equal">
      <formula>#DIV/0!</formula>
    </cfRule>
  </conditionalFormatting>
  <conditionalFormatting sqref="G19:G22">
    <cfRule type="cellIs" dxfId="140" priority="35" stopIfTrue="1" operator="equal">
      <formula>#DIV/0!</formula>
    </cfRule>
  </conditionalFormatting>
  <conditionalFormatting sqref="G24:G27">
    <cfRule type="cellIs" dxfId="139" priority="33" stopIfTrue="1" operator="equal">
      <formula>#DIV/0!</formula>
    </cfRule>
  </conditionalFormatting>
  <conditionalFormatting sqref="G29:G32">
    <cfRule type="cellIs" dxfId="138" priority="31" stopIfTrue="1" operator="equal">
      <formula>#DIV/0!</formula>
    </cfRule>
  </conditionalFormatting>
  <conditionalFormatting sqref="G34:G37">
    <cfRule type="cellIs" dxfId="137" priority="29" stopIfTrue="1" operator="equal">
      <formula>#DIV/0!</formula>
    </cfRule>
  </conditionalFormatting>
  <conditionalFormatting sqref="G39:G42">
    <cfRule type="cellIs" dxfId="136" priority="27" stopIfTrue="1" operator="equal">
      <formula>#DIV/0!</formula>
    </cfRule>
  </conditionalFormatting>
  <conditionalFormatting sqref="G44:G47 G49:G52">
    <cfRule type="cellIs" dxfId="135" priority="25" stopIfTrue="1" operator="equal">
      <formula>#DIV/0!</formula>
    </cfRule>
  </conditionalFormatting>
  <conditionalFormatting sqref="G54:G57">
    <cfRule type="cellIs" dxfId="134" priority="23" stopIfTrue="1" operator="equal">
      <formula>#DIV/0!</formula>
    </cfRule>
  </conditionalFormatting>
  <conditionalFormatting sqref="G59:G62">
    <cfRule type="cellIs" dxfId="133" priority="17" stopIfTrue="1" operator="equal">
      <formula>#DIV/0!</formula>
    </cfRule>
  </conditionalFormatting>
  <conditionalFormatting sqref="G64:G67">
    <cfRule type="cellIs" dxfId="132" priority="21" stopIfTrue="1" operator="equal">
      <formula>#DIV/0!</formula>
    </cfRule>
  </conditionalFormatting>
  <conditionalFormatting sqref="G69:G72">
    <cfRule type="cellIs" dxfId="131" priority="11" stopIfTrue="1" operator="equal">
      <formula>#DIV/0!</formula>
    </cfRule>
  </conditionalFormatting>
  <conditionalFormatting sqref="G74:G77">
    <cfRule type="cellIs" dxfId="130" priority="19" stopIfTrue="1" operator="equal">
      <formula>#DIV/0!</formula>
    </cfRule>
  </conditionalFormatting>
  <conditionalFormatting sqref="G79:G82">
    <cfRule type="cellIs" dxfId="129" priority="5" stopIfTrue="1" operator="equal">
      <formula>#DIV/0!</formula>
    </cfRule>
  </conditionalFormatting>
  <conditionalFormatting sqref="G84:G87">
    <cfRule type="cellIs" dxfId="128" priority="7" stopIfTrue="1" operator="equal">
      <formula>#DIV/0!</formula>
    </cfRule>
  </conditionalFormatting>
  <conditionalFormatting sqref="G89:G92">
    <cfRule type="cellIs" dxfId="127" priority="3" stopIfTrue="1" operator="equal">
      <formula>#DIV/0!</formula>
    </cfRule>
  </conditionalFormatting>
  <conditionalFormatting sqref="G94:G97">
    <cfRule type="cellIs" dxfId="126" priority="1" stopIfTrue="1" operator="equal">
      <formula>#DIV/0!</formula>
    </cfRule>
  </conditionalFormatting>
  <conditionalFormatting sqref="G99:G102">
    <cfRule type="cellIs" dxfId="125" priority="9" stopIfTrue="1" operator="equal">
      <formula>#DIV/0!</formula>
    </cfRule>
  </conditionalFormatting>
  <conditionalFormatting sqref="G104:G107">
    <cfRule type="cellIs" dxfId="124" priority="15" stopIfTrue="1" operator="equal">
      <formula>#DIV/0!</formula>
    </cfRule>
  </conditionalFormatting>
  <conditionalFormatting sqref="AG9:AG12">
    <cfRule type="cellIs" dxfId="123" priority="45" stopIfTrue="1" operator="equal">
      <formula>#DIV/0!</formula>
    </cfRule>
  </conditionalFormatting>
  <conditionalFormatting sqref="AG14:AG17">
    <cfRule type="cellIs" dxfId="122" priority="44" stopIfTrue="1" operator="equal">
      <formula>#DIV/0!</formula>
    </cfRule>
  </conditionalFormatting>
  <conditionalFormatting sqref="AG19:AG22">
    <cfRule type="cellIs" dxfId="121" priority="43" stopIfTrue="1" operator="equal">
      <formula>#DIV/0!</formula>
    </cfRule>
  </conditionalFormatting>
  <conditionalFormatting sqref="AG24:AG27">
    <cfRule type="cellIs" dxfId="120" priority="34" stopIfTrue="1" operator="equal">
      <formula>#DIV/0!</formula>
    </cfRule>
  </conditionalFormatting>
  <conditionalFormatting sqref="AG29:AG32">
    <cfRule type="cellIs" dxfId="119" priority="32" stopIfTrue="1" operator="equal">
      <formula>#DIV/0!</formula>
    </cfRule>
  </conditionalFormatting>
  <conditionalFormatting sqref="AG34:AG37">
    <cfRule type="cellIs" dxfId="118" priority="30" stopIfTrue="1" operator="equal">
      <formula>#DIV/0!</formula>
    </cfRule>
  </conditionalFormatting>
  <conditionalFormatting sqref="AG39:AG42">
    <cfRule type="cellIs" dxfId="117" priority="28" stopIfTrue="1" operator="equal">
      <formula>#DIV/0!</formula>
    </cfRule>
  </conditionalFormatting>
  <conditionalFormatting sqref="AG44:AG47 AG49:AG52">
    <cfRule type="cellIs" dxfId="116" priority="26" stopIfTrue="1" operator="equal">
      <formula>#DIV/0!</formula>
    </cfRule>
  </conditionalFormatting>
  <conditionalFormatting sqref="AG54:AG57">
    <cfRule type="cellIs" dxfId="115" priority="24" stopIfTrue="1" operator="equal">
      <formula>#DIV/0!</formula>
    </cfRule>
  </conditionalFormatting>
  <conditionalFormatting sqref="AG59:AG62">
    <cfRule type="cellIs" dxfId="114" priority="18" stopIfTrue="1" operator="equal">
      <formula>#DIV/0!</formula>
    </cfRule>
  </conditionalFormatting>
  <conditionalFormatting sqref="AG64:AG67">
    <cfRule type="cellIs" dxfId="113" priority="22" stopIfTrue="1" operator="equal">
      <formula>#DIV/0!</formula>
    </cfRule>
  </conditionalFormatting>
  <conditionalFormatting sqref="AG69:AG72">
    <cfRule type="cellIs" dxfId="112" priority="12" stopIfTrue="1" operator="equal">
      <formula>#DIV/0!</formula>
    </cfRule>
  </conditionalFormatting>
  <conditionalFormatting sqref="AG74:AG77">
    <cfRule type="cellIs" dxfId="111" priority="20" stopIfTrue="1" operator="equal">
      <formula>#DIV/0!</formula>
    </cfRule>
  </conditionalFormatting>
  <conditionalFormatting sqref="AG79:AG82">
    <cfRule type="cellIs" dxfId="110" priority="6" stopIfTrue="1" operator="equal">
      <formula>#DIV/0!</formula>
    </cfRule>
  </conditionalFormatting>
  <conditionalFormatting sqref="AG84:AG87">
    <cfRule type="cellIs" dxfId="109" priority="8" stopIfTrue="1" operator="equal">
      <formula>#DIV/0!</formula>
    </cfRule>
  </conditionalFormatting>
  <conditionalFormatting sqref="AG89:AG92">
    <cfRule type="cellIs" dxfId="108" priority="4" stopIfTrue="1" operator="equal">
      <formula>#DIV/0!</formula>
    </cfRule>
  </conditionalFormatting>
  <conditionalFormatting sqref="AG94:AG97">
    <cfRule type="cellIs" dxfId="107" priority="2" stopIfTrue="1" operator="equal">
      <formula>#DIV/0!</formula>
    </cfRule>
  </conditionalFormatting>
  <conditionalFormatting sqref="AG99:AG102">
    <cfRule type="cellIs" dxfId="106" priority="10" stopIfTrue="1" operator="equal">
      <formula>#DIV/0!</formula>
    </cfRule>
  </conditionalFormatting>
  <conditionalFormatting sqref="AG104:AG107">
    <cfRule type="cellIs" dxfId="105" priority="16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EA04-B8C2-4410-987A-806375634DE4}">
  <sheetPr codeName="Sheet29">
    <pageSetUpPr autoPageBreaks="0"/>
  </sheetPr>
  <dimension ref="A1:AG3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B1" sqref="B1:C65536"/>
    </sheetView>
  </sheetViews>
  <sheetFormatPr defaultRowHeight="12.75" x14ac:dyDescent="0.2"/>
  <cols>
    <col min="1" max="1" width="5" style="9" hidden="1" customWidth="1"/>
    <col min="2" max="2" width="2.7109375" style="9" hidden="1" customWidth="1"/>
    <col min="3" max="3" width="13.140625" style="9" hidden="1" customWidth="1"/>
    <col min="4" max="4" width="18.28515625" style="9" customWidth="1"/>
    <col min="5" max="5" width="5" style="9" bestFit="1" customWidth="1"/>
    <col min="6" max="6" width="16.57031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" style="9" bestFit="1" customWidth="1"/>
    <col min="15" max="16" width="5.7109375" style="9" bestFit="1" customWidth="1"/>
    <col min="17" max="17" width="5.140625" style="9" bestFit="1" customWidth="1"/>
    <col min="18" max="18" width="5" style="9" customWidth="1"/>
    <col min="19" max="19" width="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363</v>
      </c>
      <c r="H6" s="12"/>
      <c r="I6" s="12"/>
      <c r="J6" s="12"/>
      <c r="L6" s="9"/>
      <c r="M6" s="9"/>
    </row>
    <row r="7" spans="1:33" s="13" customFormat="1" ht="12" x14ac:dyDescent="0.2"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summary'!$A$262:$B$264,2,FALSE)</f>
        <v>APNT IB Equity</v>
      </c>
      <c r="D9" s="30" t="s">
        <v>722</v>
      </c>
      <c r="E9" s="31">
        <v>2169</v>
      </c>
      <c r="F9" s="32">
        <v>22317.297871743678</v>
      </c>
      <c r="G9" s="33" t="s">
        <v>518</v>
      </c>
      <c r="H9" s="34">
        <v>339056.2</v>
      </c>
      <c r="I9" s="34">
        <v>60062.099999999991</v>
      </c>
      <c r="J9" s="34">
        <v>36672.299999999996</v>
      </c>
      <c r="K9" s="34">
        <v>40303.299999999996</v>
      </c>
      <c r="L9" s="35">
        <f>IF(ISERROR(K9/$H9*100),"- ",(K9/$H9*100))</f>
        <v>11.886908424031176</v>
      </c>
      <c r="M9" s="35">
        <f>IF(ISERROR(I9/$H9*100),"- ",(I9/$H9*100))</f>
        <v>17.714496888716379</v>
      </c>
      <c r="N9" s="35">
        <v>38.232172643869887</v>
      </c>
      <c r="O9" s="35">
        <v>42.017618849040858</v>
      </c>
      <c r="P9" s="36" t="s">
        <v>50</v>
      </c>
      <c r="Q9" s="34">
        <v>24.530115712760917</v>
      </c>
      <c r="R9" s="37">
        <v>21.140990203815505</v>
      </c>
      <c r="S9" s="34">
        <v>0</v>
      </c>
      <c r="T9" s="38">
        <f>IF(O9&lt;0,"- ",IF(ISERROR(($E9-S9)/O9),"- ",(($E9-S9)/O9)))</f>
        <v>51.621202234060249</v>
      </c>
      <c r="U9" s="34">
        <v>-31631.899999999998</v>
      </c>
      <c r="V9" s="34">
        <v>6592.4</v>
      </c>
      <c r="W9" s="34">
        <v>2079191.0562209999</v>
      </c>
      <c r="X9" s="38">
        <f>IF(I9&lt;0,"- ",IF(ISERROR((U9+V9+W9)/I9),"- ",(U9+V9+W9)/I9))</f>
        <v>34.200461792394876</v>
      </c>
      <c r="Y9" s="39">
        <f>IF(ISERROR(W9/H9),"- ",(W9/H9))</f>
        <v>6.1322903289218713</v>
      </c>
      <c r="Z9" s="34">
        <v>202.24989574645537</v>
      </c>
      <c r="AA9" s="40">
        <f>IF(Z9&lt;0,"- ",IF(ISERROR(($E9/Z9)),"- ",(($E9/Z9))))</f>
        <v>10.724356578749999</v>
      </c>
      <c r="AB9" s="34">
        <v>24.8</v>
      </c>
      <c r="AC9" s="41">
        <f>IF(ISERROR(AB9/$E9*100),"- ",(AB9/$E9*100))</f>
        <v>1.1433840479483635</v>
      </c>
      <c r="AD9" s="42">
        <v>64.866834095488983</v>
      </c>
      <c r="AE9" s="34">
        <v>959.2</v>
      </c>
      <c r="AF9" s="43">
        <v>-0.16023157466568294</v>
      </c>
      <c r="AG9" s="44">
        <v>21.935820632543386</v>
      </c>
    </row>
    <row r="10" spans="1:33" s="45" customFormat="1" ht="10.5" x14ac:dyDescent="0.15">
      <c r="A10" s="46"/>
      <c r="B10" s="29">
        <v>26</v>
      </c>
      <c r="C10" s="47"/>
      <c r="D10" s="47" t="s">
        <v>1032</v>
      </c>
      <c r="E10" s="48"/>
      <c r="F10" s="32"/>
      <c r="G10" s="33" t="s">
        <v>311</v>
      </c>
      <c r="H10" s="34">
        <v>350828.48448327667</v>
      </c>
      <c r="I10" s="34">
        <v>64283.749476652491</v>
      </c>
      <c r="J10" s="34">
        <v>41507.110873979058</v>
      </c>
      <c r="K10" s="34">
        <v>43083.210873979056</v>
      </c>
      <c r="L10" s="35">
        <f>IF(ISERROR(K10/$H10*100),"- ",(K10/$H10*100))</f>
        <v>12.280419857422595</v>
      </c>
      <c r="M10" s="35">
        <f>IF(ISERROR(I10/$H10*100),"- ",(I10/$H10*100))</f>
        <v>18.323412242689997</v>
      </c>
      <c r="N10" s="35">
        <v>43.27263435569126</v>
      </c>
      <c r="O10" s="35">
        <v>44.915774472455226</v>
      </c>
      <c r="P10" s="42">
        <f>IF(AND(O10&lt;0,O9&lt;0),"NA",IF(AND(O10&gt;0,O9&lt;0),"LP",IF(AND(O10&lt;0,O9&gt;0),"PL",((O10/O9-1)*100))))</f>
        <v>6.8974770651015316</v>
      </c>
      <c r="Q10" s="34">
        <v>24.600707501414103</v>
      </c>
      <c r="R10" s="37">
        <v>21.238157254502589</v>
      </c>
      <c r="S10" s="34">
        <v>0</v>
      </c>
      <c r="T10" s="38">
        <f>IF(O10&lt;0,"- ",IF(ISERROR(($E9-S10)/O10),"- ",(($E9-S10)/O10)))</f>
        <v>48.290384068299829</v>
      </c>
      <c r="U10" s="34">
        <v>-47384.263245067828</v>
      </c>
      <c r="V10" s="34">
        <v>5450.2559478999674</v>
      </c>
      <c r="W10" s="34">
        <v>2079191.0562209999</v>
      </c>
      <c r="X10" s="38">
        <f>IF(I10&lt;0,"- ",IF(ISERROR((U10+V10+W10)/I10),"- ",(U10+V10+W10)/I10))</f>
        <v>31.691633818959996</v>
      </c>
      <c r="Y10" s="39">
        <f>IF(ISERROR(W10/H10),"- ",(W10/H10))</f>
        <v>5.9265172247440789</v>
      </c>
      <c r="Z10" s="34">
        <v>220.72253010214666</v>
      </c>
      <c r="AA10" s="40">
        <f>IF(Z10&lt;0,"- ",IF(ISERROR(($E9/Z10)),"- ",(($E9/Z10))))</f>
        <v>9.8268174028098692</v>
      </c>
      <c r="AB10" s="34">
        <v>26.800000000000008</v>
      </c>
      <c r="AC10" s="41">
        <f>IF(ISERROR(AB10/$E9*100),"- ",(AB10/$E9*100))</f>
        <v>1.2355924389119413</v>
      </c>
      <c r="AD10" s="42">
        <v>61.932906094207418</v>
      </c>
      <c r="AE10" s="34">
        <v>959.2</v>
      </c>
      <c r="AF10" s="43">
        <v>-0.22685040217702612</v>
      </c>
      <c r="AG10" s="44">
        <v>28.047842300009012</v>
      </c>
    </row>
    <row r="11" spans="1:33" s="45" customFormat="1" ht="10.5" x14ac:dyDescent="0.15">
      <c r="A11" s="46"/>
      <c r="B11" s="29">
        <v>27</v>
      </c>
      <c r="C11" s="47"/>
      <c r="D11" s="49" t="s">
        <v>855</v>
      </c>
      <c r="E11" s="50"/>
      <c r="F11" s="51"/>
      <c r="G11" s="33" t="s">
        <v>407</v>
      </c>
      <c r="H11" s="34">
        <v>372810.66481266625</v>
      </c>
      <c r="I11" s="34">
        <v>69564.05817163139</v>
      </c>
      <c r="J11" s="34">
        <v>47578.698209658396</v>
      </c>
      <c r="K11" s="34">
        <v>47578.698209658396</v>
      </c>
      <c r="L11" s="35">
        <f>IF(ISERROR(K11/$H11*100),"- ",(K11/$H11*100))</f>
        <v>12.76216125243258</v>
      </c>
      <c r="M11" s="35">
        <f>IF(ISERROR(I11/$H11*100),"- ",(I11/$H11*100))</f>
        <v>18.659353054341043</v>
      </c>
      <c r="N11" s="35">
        <v>49.602479367867389</v>
      </c>
      <c r="O11" s="35">
        <v>49.602479367867389</v>
      </c>
      <c r="P11" s="42">
        <f>IF(AND(O11&lt;0,O10&lt;0),"NA",IF(AND(O11&gt;0,O10&lt;0),"LP",IF(AND(O11&lt;0,O10&gt;0),"PL",((O11/O10-1)*100))))</f>
        <v>10.434429664095646</v>
      </c>
      <c r="Q11" s="34">
        <v>25.069291362688578</v>
      </c>
      <c r="R11" s="37">
        <v>21.415107531355055</v>
      </c>
      <c r="S11" s="34">
        <v>0</v>
      </c>
      <c r="T11" s="39">
        <f>IF(O11&lt;0,"- ",IF(ISERROR(($E9-S11)/O11),"- ",(($E9-S11)/O11)))</f>
        <v>43.727652884325046</v>
      </c>
      <c r="U11" s="34">
        <v>-67379.262013593398</v>
      </c>
      <c r="V11" s="34">
        <v>4132.4531480706946</v>
      </c>
      <c r="W11" s="34">
        <v>2079191.0562209999</v>
      </c>
      <c r="X11" s="39">
        <f>IF(I11&lt;0,"- ",IF(ISERROR((U11+V11+W11)/I11),"- ",(U11+V11+W11)/I11))</f>
        <v>28.979681466852526</v>
      </c>
      <c r="Y11" s="39">
        <f>IF(ISERROR(W11/H11),"- ",(W11/H11))</f>
        <v>5.577069682987136</v>
      </c>
      <c r="Z11" s="34">
        <v>242.52500947001406</v>
      </c>
      <c r="AA11" s="40">
        <f>IF(Z11&lt;0,"- ",IF(ISERROR(($E9/Z11)),"- ",(($E9/Z11))))</f>
        <v>8.9434075468747753</v>
      </c>
      <c r="AB11" s="34">
        <v>30.8</v>
      </c>
      <c r="AC11" s="41">
        <f>IF(ISERROR(AB11/$E9*100),"- ",(AB11/$E9*100))</f>
        <v>1.4200092208390964</v>
      </c>
      <c r="AD11" s="42">
        <v>62.093670301392876</v>
      </c>
      <c r="AE11" s="34">
        <v>959.2</v>
      </c>
      <c r="AF11" s="43">
        <v>-0.29687087992833516</v>
      </c>
      <c r="AG11" s="44">
        <v>28.114332510966033</v>
      </c>
    </row>
    <row r="12" spans="1:33" s="45" customFormat="1" ht="10.5" x14ac:dyDescent="0.15">
      <c r="A12" s="46"/>
      <c r="B12" s="29">
        <v>28</v>
      </c>
      <c r="D12" s="47" t="s">
        <v>1122</v>
      </c>
      <c r="E12" s="50"/>
      <c r="F12" s="52"/>
      <c r="G12" s="33" t="s">
        <v>458</v>
      </c>
      <c r="H12" s="34">
        <v>400235.31758167723</v>
      </c>
      <c r="I12" s="34">
        <v>75610.915632597971</v>
      </c>
      <c r="J12" s="34">
        <v>52671.706846687091</v>
      </c>
      <c r="K12" s="34">
        <v>52671.706846687091</v>
      </c>
      <c r="L12" s="35">
        <f>IF(ISERROR(K12/$H12*100),"- ",(K12/$H12*100))</f>
        <v>13.160184654603405</v>
      </c>
      <c r="M12" s="35">
        <f>IF(ISERROR(I12/$H12*100),"- ",(I12/$H12*100))</f>
        <v>18.891615085209921</v>
      </c>
      <c r="N12" s="35">
        <v>54.912121399798885</v>
      </c>
      <c r="O12" s="35">
        <v>54.912121399798885</v>
      </c>
      <c r="P12" s="42">
        <f>IF(AND(O12&lt;0,O11&lt;0),"NA",IF(AND(O12&gt;0,O11&lt;0),"LP",IF(AND(O12&lt;0,O11&gt;0),"PL",((O12/O11-1)*100))))</f>
        <v>10.7043883684796</v>
      </c>
      <c r="Q12" s="34">
        <v>25.748037150077359</v>
      </c>
      <c r="R12" s="37">
        <v>21.654661116070177</v>
      </c>
      <c r="S12" s="34">
        <v>0</v>
      </c>
      <c r="T12" s="39">
        <f>IF(O12&lt;0,"- ",IF(ISERROR(($E9-S12)/O12),"- ",(($E9-S12)/O12)))</f>
        <v>39.499475611371004</v>
      </c>
      <c r="U12" s="34">
        <v>-87908.92046852308</v>
      </c>
      <c r="V12" s="34">
        <v>2630.681655304455</v>
      </c>
      <c r="W12" s="34">
        <v>2079191.0562209999</v>
      </c>
      <c r="X12" s="39">
        <f>IF(I12&lt;0,"- ",IF(ISERROR((U12+V12+W12)/I12),"- ",(U12+V12+W12)/I12))</f>
        <v>26.370700589005299</v>
      </c>
      <c r="Y12" s="39">
        <f>IF(ISERROR(W12/H12),"- ",(W12/H12))</f>
        <v>5.1949214996417528</v>
      </c>
      <c r="Z12" s="34">
        <v>264.63713086981289</v>
      </c>
      <c r="AA12" s="40">
        <f>IF(Z12&lt;0,"- ",IF(ISERROR(($E9/Z12)),"- ",(($E9/Z12))))</f>
        <v>8.196128762698196</v>
      </c>
      <c r="AB12" s="34">
        <v>36.799999999999997</v>
      </c>
      <c r="AC12" s="41">
        <f>IF(ISERROR(AB12/$E9*100),"- ",(AB12/$E9*100))</f>
        <v>1.6966343937298294</v>
      </c>
      <c r="AD12" s="42">
        <v>67.016168856544624</v>
      </c>
      <c r="AE12" s="34">
        <v>959.2</v>
      </c>
      <c r="AF12" s="43">
        <v>-0.35645996844201427</v>
      </c>
      <c r="AG12" s="44">
        <v>31.956034776993434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f>+A9+1</f>
        <v>2</v>
      </c>
      <c r="B14" s="29">
        <v>25</v>
      </c>
      <c r="C14" s="30" t="str">
        <f>VLOOKUP($A14,'All cos summary'!$A$262:$B$264,2,FALSE)</f>
        <v>PIDI IB Equity</v>
      </c>
      <c r="D14" s="63" t="s">
        <v>724</v>
      </c>
      <c r="E14" s="64">
        <v>1273.5999999999999</v>
      </c>
      <c r="F14" s="65">
        <v>13913.241500529166</v>
      </c>
      <c r="G14" s="33" t="s">
        <v>518</v>
      </c>
      <c r="H14" s="66">
        <v>131403.1</v>
      </c>
      <c r="I14" s="66">
        <v>30125.100000000006</v>
      </c>
      <c r="J14" s="66">
        <v>20762.400000000009</v>
      </c>
      <c r="K14" s="66">
        <v>21011.600000000009</v>
      </c>
      <c r="L14" s="67">
        <f>IF(ISERROR(K14/$H14*100),"- ",(K14/$H14*100))</f>
        <v>15.990185924076378</v>
      </c>
      <c r="M14" s="67">
        <f>IF(ISERROR(I14/$H14*100),"- ",(I14/$H14*100))</f>
        <v>22.925714842343904</v>
      </c>
      <c r="N14" s="67">
        <v>20.411325206449085</v>
      </c>
      <c r="O14" s="67">
        <v>20.656311443177358</v>
      </c>
      <c r="P14" s="68" t="s">
        <v>50</v>
      </c>
      <c r="Q14" s="66">
        <v>28.654037984810028</v>
      </c>
      <c r="R14" s="69">
        <v>23.138464520235537</v>
      </c>
      <c r="S14" s="66">
        <v>0</v>
      </c>
      <c r="T14" s="70">
        <f>IF(O14&lt;0,"- ",IF(ISERROR(($E14-S14)/O14),"- ",(($E14-S14)/O14)))</f>
        <v>61.656700108511458</v>
      </c>
      <c r="U14" s="66">
        <v>-33509.9</v>
      </c>
      <c r="V14" s="66">
        <v>2033</v>
      </c>
      <c r="W14" s="66">
        <v>1296227.1443967998</v>
      </c>
      <c r="X14" s="70">
        <f>IF(I14&lt;0,"- ",IF(ISERROR((U14+V14+W14)/I14),"- ",(U14+V14+W14)/I14))</f>
        <v>41.983271238827413</v>
      </c>
      <c r="Y14" s="70">
        <f>IF(ISERROR(W14/H14),"- ",(W14/H14))</f>
        <v>9.8645096226557811</v>
      </c>
      <c r="Z14" s="66">
        <v>95.895202516712544</v>
      </c>
      <c r="AA14" s="71">
        <f>IF(Z14&lt;0,"- ",IF(ISERROR(($E14/Z14)),"- ",(($E14/Z14))))</f>
        <v>13.281164923532414</v>
      </c>
      <c r="AB14" s="66">
        <v>10</v>
      </c>
      <c r="AC14" s="72">
        <f>IF(ISERROR(AB14/$E14*100),"- ",(AB14/$E14*100))</f>
        <v>0.78517587939698508</v>
      </c>
      <c r="AD14" s="73">
        <v>48.992409355373155</v>
      </c>
      <c r="AE14" s="66">
        <v>508.6</v>
      </c>
      <c r="AF14" s="74">
        <v>-0.36081092794150343</v>
      </c>
      <c r="AG14" s="75">
        <v>52.711618669314809</v>
      </c>
    </row>
    <row r="15" spans="1:33" s="45" customFormat="1" ht="10.5" x14ac:dyDescent="0.15">
      <c r="A15" s="46"/>
      <c r="B15" s="29">
        <v>26</v>
      </c>
      <c r="C15" s="47"/>
      <c r="D15" s="47" t="s">
        <v>1033</v>
      </c>
      <c r="E15" s="48"/>
      <c r="F15" s="32"/>
      <c r="G15" s="33" t="s">
        <v>311</v>
      </c>
      <c r="H15" s="34">
        <v>144733.49237957777</v>
      </c>
      <c r="I15" s="34">
        <v>34227.425296848793</v>
      </c>
      <c r="J15" s="34">
        <v>23869.194581377</v>
      </c>
      <c r="K15" s="34">
        <v>23944.694581377</v>
      </c>
      <c r="L15" s="35">
        <f>IF(ISERROR(K15/$H15*100),"- ",(K15/$H15*100))</f>
        <v>16.54399005212953</v>
      </c>
      <c r="M15" s="35">
        <f>IF(ISERROR(I15/$H15*100),"- ",(I15/$H15*100))</f>
        <v>23.648586608470701</v>
      </c>
      <c r="N15" s="35">
        <v>23.454057759041955</v>
      </c>
      <c r="O15" s="35">
        <v>23.528244651053356</v>
      </c>
      <c r="P15" s="42">
        <f>IF(AND(O15&lt;0,O14&lt;0),"NA",IF(AND(O15&gt;0,O14&lt;0),"LP",IF(AND(O15&lt;0,O14&gt;0),"PL",((O15/O14-1)*100))))</f>
        <v>13.903417441087139</v>
      </c>
      <c r="Q15" s="34">
        <v>28.67479891527228</v>
      </c>
      <c r="R15" s="37">
        <v>22.884414508384598</v>
      </c>
      <c r="S15" s="34">
        <v>0</v>
      </c>
      <c r="T15" s="38">
        <f>IF(O15&lt;0,"- ",IF(ISERROR(($E14-S15)/O15),"- ",(($E14-S15)/O15)))</f>
        <v>54.130685008113474</v>
      </c>
      <c r="U15" s="34">
        <v>-44222.767094075352</v>
      </c>
      <c r="V15" s="34">
        <v>1798</v>
      </c>
      <c r="W15" s="34">
        <v>1296227.1443967998</v>
      </c>
      <c r="X15" s="38">
        <f>IF(I15&lt;0,"- ",IF(ISERROR((U15+V15+W15)/I15),"- ",(U15+V15+W15)/I15))</f>
        <v>36.631513075514853</v>
      </c>
      <c r="Y15" s="39">
        <f>IF(ISERROR(W15/H15),"- ",(W15/H15))</f>
        <v>8.955958452224154</v>
      </c>
      <c r="Z15" s="34">
        <v>109.77871138977792</v>
      </c>
      <c r="AA15" s="40">
        <f>IF(Z15&lt;0,"- ",IF(ISERROR(($E14/Z15)),"- ",(($E14/Z15))))</f>
        <v>11.601520767336968</v>
      </c>
      <c r="AB15" s="34">
        <v>11.5</v>
      </c>
      <c r="AC15" s="41">
        <f>IF(ISERROR(AB15/$E14*100),"- ",(AB15/$E14*100))</f>
        <v>0.90295226130653272</v>
      </c>
      <c r="AD15" s="42">
        <v>49.032027285626285</v>
      </c>
      <c r="AE15" s="34">
        <v>1017.7</v>
      </c>
      <c r="AF15" s="43">
        <v>-0.4150474686088918</v>
      </c>
      <c r="AG15" s="44">
        <v>55.931841953401587</v>
      </c>
    </row>
    <row r="16" spans="1:33" s="45" customFormat="1" ht="10.5" x14ac:dyDescent="0.15">
      <c r="A16" s="46"/>
      <c r="B16" s="29">
        <v>27</v>
      </c>
      <c r="C16" s="47"/>
      <c r="D16" s="49" t="s">
        <v>921</v>
      </c>
      <c r="E16" s="50"/>
      <c r="F16" s="51"/>
      <c r="G16" s="33" t="s">
        <v>407</v>
      </c>
      <c r="H16" s="34">
        <v>160660.24810573598</v>
      </c>
      <c r="I16" s="34">
        <v>38819.592938170317</v>
      </c>
      <c r="J16" s="34">
        <v>27745.869225600996</v>
      </c>
      <c r="K16" s="34">
        <v>27745.869225600996</v>
      </c>
      <c r="L16" s="35">
        <f>IF(ISERROR(K16/$H16*100),"- ",(K16/$H16*100))</f>
        <v>17.26990313580276</v>
      </c>
      <c r="M16" s="35">
        <f>IF(ISERROR(I16/$H16*100),"- ",(I16/$H16*100))</f>
        <v>24.162537650646364</v>
      </c>
      <c r="N16" s="35">
        <v>27.263308662278664</v>
      </c>
      <c r="O16" s="35">
        <v>27.263308662278664</v>
      </c>
      <c r="P16" s="42">
        <f>IF(AND(O16&lt;0,O15&lt;0),"NA",IF(AND(O16&gt;0,O15&lt;0),"LP",IF(AND(O16&lt;0,O15&gt;0),"PL",((O16/O15-1)*100))))</f>
        <v>15.874809475249529</v>
      </c>
      <c r="Q16" s="34">
        <v>29.117826540486053</v>
      </c>
      <c r="R16" s="37">
        <v>23.12243360544511</v>
      </c>
      <c r="S16" s="34">
        <v>0</v>
      </c>
      <c r="T16" s="39">
        <f>IF(O16&lt;0,"- ",IF(ISERROR(($E14-S16)/O16),"- ",(($E14-S16)/O16)))</f>
        <v>46.714799578311805</v>
      </c>
      <c r="U16" s="34">
        <v>-58125.500241844777</v>
      </c>
      <c r="V16" s="34">
        <v>1553</v>
      </c>
      <c r="W16" s="34">
        <v>1296227.1443967998</v>
      </c>
      <c r="X16" s="39">
        <f>IF(I16&lt;0,"- ",IF(ISERROR((U16+V16+W16)/I16),"- ",(U16+V16+W16)/I16))</f>
        <v>31.933736299847553</v>
      </c>
      <c r="Y16" s="39">
        <f>IF(ISERROR(W16/H16),"- ",(W16/H16))</f>
        <v>8.0681261213023188</v>
      </c>
      <c r="Z16" s="34">
        <v>126.03823701186795</v>
      </c>
      <c r="AA16" s="40">
        <f>IF(Z16&lt;0,"- ",IF(ISERROR(($E14/Z16)),"- ",(($E14/Z16))))</f>
        <v>10.104869999729335</v>
      </c>
      <c r="AB16" s="34">
        <v>13</v>
      </c>
      <c r="AC16" s="41">
        <f>IF(ISERROR(AB16/$E14*100),"- ",(AB16/$E14*100))</f>
        <v>1.0207286432160805</v>
      </c>
      <c r="AD16" s="42">
        <v>47.683133991681338</v>
      </c>
      <c r="AE16" s="34">
        <v>1017.7</v>
      </c>
      <c r="AF16" s="43">
        <v>-0.47772700252749672</v>
      </c>
      <c r="AG16" s="44">
        <v>64.916315000804559</v>
      </c>
    </row>
    <row r="17" spans="1:33" s="45" customFormat="1" ht="10.5" x14ac:dyDescent="0.15">
      <c r="A17" s="46"/>
      <c r="B17" s="29">
        <v>28</v>
      </c>
      <c r="D17" s="47" t="s">
        <v>1123</v>
      </c>
      <c r="E17" s="50"/>
      <c r="F17" s="52"/>
      <c r="G17" s="33" t="s">
        <v>458</v>
      </c>
      <c r="H17" s="34">
        <v>178865.81636084762</v>
      </c>
      <c r="I17" s="34">
        <v>43128.747368122087</v>
      </c>
      <c r="J17" s="34">
        <v>31311.502123178569</v>
      </c>
      <c r="K17" s="34">
        <v>31311.502123178569</v>
      </c>
      <c r="L17" s="35">
        <f>IF(ISERROR(K17/$H17*100),"- ",(K17/$H17*100))</f>
        <v>17.505581983317647</v>
      </c>
      <c r="M17" s="35">
        <f>IF(ISERROR(I17/$H17*100),"- ",(I17/$H17*100))</f>
        <v>24.112347594195001</v>
      </c>
      <c r="N17" s="35">
        <v>30.766927506316762</v>
      </c>
      <c r="O17" s="35">
        <v>30.766927506316762</v>
      </c>
      <c r="P17" s="42">
        <f>IF(AND(O17&lt;0,O16&lt;0),"NA",IF(AND(O17&gt;0,O16&lt;0),"LP",IF(AND(O17&lt;0,O16&gt;0),"PL",((O17/O16-1)*100))))</f>
        <v>12.85104052277295</v>
      </c>
      <c r="Q17" s="34">
        <v>28.883090817708819</v>
      </c>
      <c r="R17" s="37">
        <v>22.759617850906903</v>
      </c>
      <c r="S17" s="34">
        <v>0</v>
      </c>
      <c r="T17" s="39">
        <f>IF(O17&lt;0,"- ",IF(ISERROR(($E14-S17)/O17),"- ",(($E14-S17)/O17)))</f>
        <v>41.39509867335687</v>
      </c>
      <c r="U17" s="34">
        <v>-73621.366780947021</v>
      </c>
      <c r="V17" s="34">
        <v>1298</v>
      </c>
      <c r="W17" s="34">
        <v>1296227.1443967998</v>
      </c>
      <c r="X17" s="39">
        <f>IF(I17&lt;0,"- ",IF(ISERROR((U17+V17+W17)/I17),"- ",(U17+V17+W17)/I17))</f>
        <v>28.377911539357193</v>
      </c>
      <c r="Y17" s="39">
        <f>IF(ISERROR(W17/H17),"- ",(W17/H17))</f>
        <v>7.2469249338384714</v>
      </c>
      <c r="Z17" s="34">
        <v>144.32594667402634</v>
      </c>
      <c r="AA17" s="40">
        <f>IF(Z17&lt;0,"- ",IF(ISERROR(($E14/Z17)),"- ",(($E14/Z17))))</f>
        <v>8.8244700925228976</v>
      </c>
      <c r="AB17" s="34">
        <v>15</v>
      </c>
      <c r="AC17" s="41">
        <f>IF(ISERROR(AB17/$E14*100),"- ",(AB17/$E14*100))</f>
        <v>1.1777638190954776</v>
      </c>
      <c r="AD17" s="42">
        <v>48.753649505366923</v>
      </c>
      <c r="AE17" s="34">
        <v>1017.7</v>
      </c>
      <c r="AF17" s="43">
        <v>-0.529648920943526</v>
      </c>
      <c r="AG17" s="44">
        <v>73.608258139764558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28">
        <f>+A14+1</f>
        <v>3</v>
      </c>
      <c r="B19" s="29">
        <v>25</v>
      </c>
      <c r="C19" s="30" t="str">
        <f>VLOOKUP($A19,'All cos summary'!$A$262:$B$264,2,FALSE)</f>
        <v>BRGR IB Equity</v>
      </c>
      <c r="D19" s="63" t="s">
        <v>723</v>
      </c>
      <c r="E19" s="64">
        <v>422.25</v>
      </c>
      <c r="F19" s="65">
        <v>5284.487190066011</v>
      </c>
      <c r="G19" s="33" t="s">
        <v>518</v>
      </c>
      <c r="H19" s="78">
        <v>115447.1</v>
      </c>
      <c r="I19" s="78">
        <v>18560.900000000016</v>
      </c>
      <c r="J19" s="78">
        <v>11828.100000000015</v>
      </c>
      <c r="K19" s="78">
        <v>11828.100000000015</v>
      </c>
      <c r="L19" s="79">
        <f>IF(ISERROR(K19/$H19*100),"- ",(K19/$H19*100))</f>
        <v>10.245471735539494</v>
      </c>
      <c r="M19" s="79">
        <f>IF(ISERROR(I19/$H19*100),"- ",(I19/$H19*100))</f>
        <v>16.077406881593401</v>
      </c>
      <c r="N19" s="79">
        <v>10.145038167938944</v>
      </c>
      <c r="O19" s="79">
        <v>10.145038167938944</v>
      </c>
      <c r="P19" s="80" t="s">
        <v>50</v>
      </c>
      <c r="Q19" s="78">
        <v>26.51096722989551</v>
      </c>
      <c r="R19" s="81">
        <v>20.471172201809324</v>
      </c>
      <c r="S19" s="78">
        <v>0</v>
      </c>
      <c r="T19" s="82">
        <f>IF(O19&lt;0,"- ",IF(ISERROR(($E19-S19)/O19),"- ",(($E19-S19)/O19)))</f>
        <v>41.621331828442386</v>
      </c>
      <c r="U19" s="78">
        <v>-6879.2000000000007</v>
      </c>
      <c r="V19" s="78">
        <v>0</v>
      </c>
      <c r="W19" s="78">
        <v>492329.24906249996</v>
      </c>
      <c r="X19" s="82">
        <f>IF(I19&lt;0,"- ",IF(ISERROR((U19+V19+W19)/I19),"- ",(U19+V19+W19)/I19))</f>
        <v>26.154445585208666</v>
      </c>
      <c r="Y19" s="70">
        <f>IF(ISERROR(W19/H19),"- ",(W19/H19))</f>
        <v>4.2645440990938699</v>
      </c>
      <c r="Z19" s="78">
        <v>52.892100523200959</v>
      </c>
      <c r="AA19" s="71">
        <f>IF(Z19&lt;0,"- ",IF(ISERROR(($E19/Z19)),"- ",(($E19/Z19))))</f>
        <v>7.9832337120886576</v>
      </c>
      <c r="AB19" s="78">
        <v>3.7999828458701428</v>
      </c>
      <c r="AC19" s="72">
        <f>IF(ISERROR(AB19/$E19*100),"- ",(AB19/$E19*100))</f>
        <v>0.8999367308159012</v>
      </c>
      <c r="AD19" s="80">
        <v>37.456565297892261</v>
      </c>
      <c r="AE19" s="78">
        <v>1165.9000000000001</v>
      </c>
      <c r="AF19" s="74">
        <v>-0.11905994015157678</v>
      </c>
      <c r="AG19" s="75">
        <v>23.73794847479061</v>
      </c>
    </row>
    <row r="20" spans="1:33" s="45" customFormat="1" ht="10.5" x14ac:dyDescent="0.15">
      <c r="A20" s="46"/>
      <c r="B20" s="29">
        <v>26</v>
      </c>
      <c r="C20" s="47"/>
      <c r="D20" s="47" t="s">
        <v>1034</v>
      </c>
      <c r="E20" s="48"/>
      <c r="F20" s="32"/>
      <c r="G20" s="33" t="s">
        <v>311</v>
      </c>
      <c r="H20" s="34">
        <v>118571.9088725</v>
      </c>
      <c r="I20" s="34">
        <v>17919.219200307823</v>
      </c>
      <c r="J20" s="34">
        <v>10724.489855107004</v>
      </c>
      <c r="K20" s="34">
        <v>11592.489855107004</v>
      </c>
      <c r="L20" s="35">
        <f>IF(ISERROR(K20/$H20*100),"- ",(K20/$H20*100))</f>
        <v>9.7767590699516962</v>
      </c>
      <c r="M20" s="35">
        <f>IF(ISERROR(I20/$H20*100),"- ",(I20/$H20*100))</f>
        <v>15.112533289462601</v>
      </c>
      <c r="N20" s="35">
        <v>9.1984645811021561</v>
      </c>
      <c r="O20" s="35">
        <v>9.9429538168856677</v>
      </c>
      <c r="P20" s="42">
        <f>IF(AND(O20&lt;0,O19&lt;0),"NA",IF(AND(O20&gt;0,O19&lt;0),"LP",IF(AND(O20&lt;0,O19&gt;0),"PL",((O20/O19-1)*100))))</f>
        <v>-1.991952595032298</v>
      </c>
      <c r="Q20" s="34">
        <v>22.674035089714845</v>
      </c>
      <c r="R20" s="37">
        <v>17.838962109319965</v>
      </c>
      <c r="S20" s="34">
        <v>0</v>
      </c>
      <c r="T20" s="38">
        <f>IF(O20&lt;0,"- ",IF(ISERROR(($E19-S20)/O20),"- ",(($E19-S20)/O20)))</f>
        <v>42.467259506215541</v>
      </c>
      <c r="U20" s="34">
        <v>-14644.375499146443</v>
      </c>
      <c r="V20" s="34">
        <v>0</v>
      </c>
      <c r="W20" s="34">
        <v>492329.24906249996</v>
      </c>
      <c r="X20" s="38">
        <f>IF(I20&lt;0,"- ",IF(ISERROR((U20+V20+W20)/I20),"- ",(U20+V20+W20)/I20))</f>
        <v>26.65768347513421</v>
      </c>
      <c r="Y20" s="39">
        <f>IF(ISERROR(W20/H20),"- ",(W20/H20))</f>
        <v>4.1521575704064952</v>
      </c>
      <c r="Z20" s="34">
        <v>58.582476932075707</v>
      </c>
      <c r="AA20" s="40">
        <f>IF(Z20&lt;0,"- ",IF(ISERROR(($E19/Z20)),"- ",(($E19/Z20))))</f>
        <v>7.2077867327047951</v>
      </c>
      <c r="AB20" s="34">
        <v>4.2</v>
      </c>
      <c r="AC20" s="41">
        <f>IF(ISERROR(AB20/$E19*100),"- ",(AB20/$E19*100))</f>
        <v>0.99467140319715808</v>
      </c>
      <c r="AD20" s="42">
        <v>45.659794229449091</v>
      </c>
      <c r="AE20" s="34">
        <v>1165.9000000000001</v>
      </c>
      <c r="AF20" s="43">
        <v>-0.22535319237638934</v>
      </c>
      <c r="AG20" s="44">
        <v>22.40826351718621</v>
      </c>
    </row>
    <row r="21" spans="1:33" s="45" customFormat="1" ht="10.5" x14ac:dyDescent="0.15">
      <c r="A21" s="46"/>
      <c r="B21" s="29">
        <v>27</v>
      </c>
      <c r="C21" s="47"/>
      <c r="D21" s="49" t="s">
        <v>807</v>
      </c>
      <c r="E21" s="50"/>
      <c r="F21" s="51"/>
      <c r="G21" s="33" t="s">
        <v>407</v>
      </c>
      <c r="H21" s="34">
        <v>127784.89686993819</v>
      </c>
      <c r="I21" s="34">
        <v>19936.172582079889</v>
      </c>
      <c r="J21" s="34">
        <v>12855.222226512273</v>
      </c>
      <c r="K21" s="34">
        <v>12855.222226512273</v>
      </c>
      <c r="L21" s="35">
        <f>IF(ISERROR(K21/$H21*100),"- ",(K21/$H21*100))</f>
        <v>10.060048207102716</v>
      </c>
      <c r="M21" s="35">
        <f>IF(ISERROR(I21/$H21*100),"- ",(I21/$H21*100))</f>
        <v>15.601352797092517</v>
      </c>
      <c r="N21" s="35">
        <v>11.026007570556887</v>
      </c>
      <c r="O21" s="35">
        <v>11.026007570556887</v>
      </c>
      <c r="P21" s="42">
        <f>IF(AND(O21&lt;0,O20&lt;0),"NA",IF(AND(O21&gt;0,O20&lt;0),"LP",IF(AND(O21&lt;0,O20&gt;0),"PL",((O21/O20-1)*100))))</f>
        <v>10.892676096231257</v>
      </c>
      <c r="Q21" s="34">
        <v>23.227335897681307</v>
      </c>
      <c r="R21" s="37">
        <v>17.857189615268354</v>
      </c>
      <c r="S21" s="34">
        <v>0</v>
      </c>
      <c r="T21" s="39">
        <f>IF(O21&lt;0,"- ",IF(ISERROR(($E19-S21)/O21),"- ",(($E19-S21)/O21)))</f>
        <v>38.295819887476604</v>
      </c>
      <c r="U21" s="34">
        <v>-20920.939872035196</v>
      </c>
      <c r="V21" s="34">
        <v>0</v>
      </c>
      <c r="W21" s="34">
        <v>492329.24906249996</v>
      </c>
      <c r="X21" s="39">
        <f>IF(I21&lt;0,"- ",IF(ISERROR((U21+V21+W21)/I21),"- ",(U21+V21+W21)/I21))</f>
        <v>23.645878227107723</v>
      </c>
      <c r="Y21" s="39">
        <f>IF(ISERROR(W21/H21),"- ",(W21/H21))</f>
        <v>3.8527968572342446</v>
      </c>
      <c r="Z21" s="34">
        <v>64.908484502632561</v>
      </c>
      <c r="AA21" s="40">
        <f>IF(Z21&lt;0,"- ",IF(ISERROR(($E19/Z21)),"- ",(($E19/Z21))))</f>
        <v>6.5053128760520416</v>
      </c>
      <c r="AB21" s="34">
        <v>4.7</v>
      </c>
      <c r="AC21" s="41">
        <f>IF(ISERROR(AB21/$E19*100),"- ",(AB21/$E19*100))</f>
        <v>1.1130846654825342</v>
      </c>
      <c r="AD21" s="42">
        <v>42.626489868831271</v>
      </c>
      <c r="AE21" s="34">
        <v>1165.9000000000001</v>
      </c>
      <c r="AF21" s="43">
        <v>-0.29061278260447337</v>
      </c>
      <c r="AG21" s="44">
        <v>26.206516978229534</v>
      </c>
    </row>
    <row r="22" spans="1:33" s="45" customFormat="1" ht="10.5" x14ac:dyDescent="0.15">
      <c r="A22" s="46"/>
      <c r="B22" s="29">
        <v>28</v>
      </c>
      <c r="D22" s="47" t="s">
        <v>1122</v>
      </c>
      <c r="E22" s="50"/>
      <c r="F22" s="52"/>
      <c r="G22" s="33" t="s">
        <v>458</v>
      </c>
      <c r="H22" s="34">
        <v>139509.32255905253</v>
      </c>
      <c r="I22" s="34">
        <v>22605.178212838429</v>
      </c>
      <c r="J22" s="34">
        <v>14857.899360335141</v>
      </c>
      <c r="K22" s="34">
        <v>14857.899360335141</v>
      </c>
      <c r="L22" s="35">
        <f>IF(ISERROR(K22/$H22*100),"- ",(K22/$H22*100))</f>
        <v>10.650112184471386</v>
      </c>
      <c r="M22" s="35">
        <f>IF(ISERROR(I22/$H22*100),"- ",(I22/$H22*100))</f>
        <v>16.20334598303991</v>
      </c>
      <c r="N22" s="35">
        <v>12.743716751295256</v>
      </c>
      <c r="O22" s="35">
        <v>12.743716751295256</v>
      </c>
      <c r="P22" s="42">
        <f>IF(AND(O22&lt;0,O21&lt;0),"NA",IF(AND(O22&gt;0,O21&lt;0),"LP",IF(AND(O22&lt;0,O21&gt;0),"PL",((O22/O21-1)*100))))</f>
        <v>15.578704891562257</v>
      </c>
      <c r="Q22" s="34">
        <v>24.219363230938225</v>
      </c>
      <c r="R22" s="37">
        <v>18.568633372409284</v>
      </c>
      <c r="S22" s="34">
        <v>0</v>
      </c>
      <c r="T22" s="39">
        <f>IF(O22&lt;0,"- ",IF(ISERROR(($E19-S22)/O22),"- ",(($E19-S22)/O22)))</f>
        <v>33.133975608574559</v>
      </c>
      <c r="U22" s="34">
        <v>-27465.811005458556</v>
      </c>
      <c r="V22" s="34">
        <v>0</v>
      </c>
      <c r="W22" s="34">
        <v>492329.24906249996</v>
      </c>
      <c r="X22" s="39">
        <f>IF(I22&lt;0,"- ",IF(ISERROR((U22+V22+W22)/I22),"- ",(U22+V22+W22)/I22))</f>
        <v>20.564466852688909</v>
      </c>
      <c r="Y22" s="39">
        <f>IF(ISERROR(W22/H22),"- ",(W22/H22))</f>
        <v>3.5290060910022931</v>
      </c>
      <c r="Z22" s="34">
        <v>72.352201253927817</v>
      </c>
      <c r="AA22" s="40">
        <f>IF(Z22&lt;0,"- ",IF(ISERROR(($E19/Z22)),"- ",(($E19/Z22))))</f>
        <v>5.8360352923896306</v>
      </c>
      <c r="AB22" s="34">
        <v>5.3</v>
      </c>
      <c r="AC22" s="41">
        <f>IF(ISERROR(AB22/$E19*100),"- ",(AB22/$E19*100))</f>
        <v>1.2551805802249851</v>
      </c>
      <c r="AD22" s="42">
        <v>41.589122729531113</v>
      </c>
      <c r="AE22" s="34">
        <v>1165.9000000000001</v>
      </c>
      <c r="AF22" s="43">
        <v>-0.34325348588492532</v>
      </c>
      <c r="AG22" s="44">
        <v>28.971215998296369</v>
      </c>
    </row>
    <row r="23" spans="1:33" s="45" customFormat="1" ht="10.5" x14ac:dyDescent="0.15">
      <c r="A23" s="46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hidden="1" x14ac:dyDescent="0.15">
      <c r="A24" s="28" t="e">
        <f>+#REF!+1</f>
        <v>#REF!</v>
      </c>
      <c r="B24" s="29">
        <v>21</v>
      </c>
      <c r="C24" s="30" t="e">
        <f>VLOOKUP($A24,'All cos summary'!$A$156:$B$160,2,FALSE)</f>
        <v>#REF!</v>
      </c>
      <c r="D24" s="63" t="e">
        <v>#REF!</v>
      </c>
      <c r="E24" s="64" t="e">
        <v>#REF!</v>
      </c>
      <c r="F24" s="65" t="e">
        <v>#REF!</v>
      </c>
      <c r="G24" s="33" t="s">
        <v>245</v>
      </c>
      <c r="H24" s="78" t="e">
        <v>#REF!</v>
      </c>
      <c r="I24" s="78" t="e">
        <v>#REF!</v>
      </c>
      <c r="J24" s="78" t="e">
        <v>#REF!</v>
      </c>
      <c r="K24" s="78" t="e">
        <v>#REF!</v>
      </c>
      <c r="L24" s="79" t="str">
        <f>IF(ISERROR(K24/$H24*100),"- ",(K24/$H24*100))</f>
        <v xml:space="preserve">- </v>
      </c>
      <c r="M24" s="79" t="str">
        <f>IF(ISERROR(I24/$H24*100),"- ",(I24/$H24*100))</f>
        <v xml:space="preserve">- </v>
      </c>
      <c r="N24" s="79" t="e">
        <v>#REF!</v>
      </c>
      <c r="O24" s="79" t="e">
        <v>#REF!</v>
      </c>
      <c r="P24" s="80" t="s">
        <v>50</v>
      </c>
      <c r="Q24" s="78" t="e">
        <v>#REF!</v>
      </c>
      <c r="R24" s="81" t="e">
        <v>#REF!</v>
      </c>
      <c r="S24" s="78" t="e">
        <v>#REF!</v>
      </c>
      <c r="T24" s="82" t="e">
        <f>IF(O24&lt;0,"- ",IF(ISERROR(($E24-S24)/O24),"- ",(($E24-S24)/O24)))</f>
        <v>#REF!</v>
      </c>
      <c r="U24" s="78" t="e">
        <v>#REF!</v>
      </c>
      <c r="V24" s="78" t="e">
        <v>#REF!</v>
      </c>
      <c r="W24" s="78" t="e">
        <v>#REF!</v>
      </c>
      <c r="X24" s="82" t="e">
        <f>IF(I24&lt;0,"- ",IF(ISERROR((U24+V24+W24)/I24),"- ",(U24+V24+W24)/I24))</f>
        <v>#REF!</v>
      </c>
      <c r="Y24" s="70" t="str">
        <f>IF(ISERROR(W24/H24),"- ",(W24/H24))</f>
        <v xml:space="preserve">- </v>
      </c>
      <c r="Z24" s="78" t="e">
        <v>#REF!</v>
      </c>
      <c r="AA24" s="71" t="e">
        <f>IF(Z24&lt;0,"- ",IF(ISERROR(($E24/Z24)),"- ",(($E24/Z24))))</f>
        <v>#REF!</v>
      </c>
      <c r="AB24" s="78" t="e">
        <v>#REF!</v>
      </c>
      <c r="AC24" s="72" t="str">
        <f>IF(ISERROR(AB24/$E24*100),"- ",(AB24/$E24*100))</f>
        <v xml:space="preserve">- </v>
      </c>
      <c r="AD24" s="80" t="e">
        <v>#REF!</v>
      </c>
      <c r="AE24" s="78" t="e">
        <v>#REF!</v>
      </c>
      <c r="AF24" s="74" t="e">
        <v>#REF!</v>
      </c>
      <c r="AG24" s="75" t="e">
        <v>#REF!</v>
      </c>
    </row>
    <row r="25" spans="1:33" s="45" customFormat="1" ht="10.5" hidden="1" x14ac:dyDescent="0.15">
      <c r="A25" s="46"/>
      <c r="B25" s="29">
        <v>23</v>
      </c>
      <c r="C25" s="47"/>
      <c r="D25" s="47" t="e">
        <v>#REF!</v>
      </c>
      <c r="E25" s="48"/>
      <c r="F25" s="32"/>
      <c r="G25" s="33" t="s">
        <v>223</v>
      </c>
      <c r="H25" s="34" t="e">
        <v>#REF!</v>
      </c>
      <c r="I25" s="34" t="e">
        <v>#REF!</v>
      </c>
      <c r="J25" s="34" t="e">
        <v>#REF!</v>
      </c>
      <c r="K25" s="34" t="e">
        <v>#REF!</v>
      </c>
      <c r="L25" s="35" t="str">
        <f>IF(ISERROR(K25/$H25*100),"- ",(K25/$H25*100))</f>
        <v xml:space="preserve">- </v>
      </c>
      <c r="M25" s="35" t="str">
        <f>IF(ISERROR(I25/$H25*100),"- ",(I25/$H25*100))</f>
        <v xml:space="preserve">- </v>
      </c>
      <c r="N25" s="35" t="e">
        <v>#REF!</v>
      </c>
      <c r="O25" s="35" t="e">
        <v>#REF!</v>
      </c>
      <c r="P25" s="42" t="e">
        <f>IF(AND(O25&lt;0,O24&lt;0),"NA",IF(AND(O25&gt;0,O24&lt;0),"LP",IF(AND(O25&lt;0,O24&gt;0),"PL",((O25/O24-1)*100))))</f>
        <v>#REF!</v>
      </c>
      <c r="Q25" s="34" t="e">
        <v>#REF!</v>
      </c>
      <c r="R25" s="37" t="e">
        <v>#REF!</v>
      </c>
      <c r="S25" s="34" t="e">
        <v>#REF!</v>
      </c>
      <c r="T25" s="38" t="e">
        <f>IF(O25&lt;0,"- ",IF(ISERROR(($E24-S25)/O25),"- ",(($E24-S25)/O25)))</f>
        <v>#REF!</v>
      </c>
      <c r="U25" s="34" t="e">
        <v>#REF!</v>
      </c>
      <c r="V25" s="34" t="e">
        <v>#REF!</v>
      </c>
      <c r="W25" s="34" t="e">
        <v>#REF!</v>
      </c>
      <c r="X25" s="38" t="e">
        <f>IF(I25&lt;0,"- ",IF(ISERROR((U25+V25+W25)/I25),"- ",(U25+V25+W25)/I25))</f>
        <v>#REF!</v>
      </c>
      <c r="Y25" s="39" t="str">
        <f>IF(ISERROR(W25/H25),"- ",(W25/H25))</f>
        <v xml:space="preserve">- </v>
      </c>
      <c r="Z25" s="34" t="e">
        <v>#REF!</v>
      </c>
      <c r="AA25" s="40" t="e">
        <f>IF(Z25&lt;0,"- ",IF(ISERROR(($E24/Z25)),"- ",(($E24/Z25))))</f>
        <v>#REF!</v>
      </c>
      <c r="AB25" s="34" t="e">
        <v>#REF!</v>
      </c>
      <c r="AC25" s="41" t="str">
        <f>IF(ISERROR(AB25/$E24*100),"- ",(AB25/$E24*100))</f>
        <v xml:space="preserve">- </v>
      </c>
      <c r="AD25" s="42" t="e">
        <v>#REF!</v>
      </c>
      <c r="AE25" s="34" t="e">
        <v>#REF!</v>
      </c>
      <c r="AF25" s="43" t="e">
        <v>#REF!</v>
      </c>
      <c r="AG25" s="44" t="e">
        <v>#REF!</v>
      </c>
    </row>
    <row r="26" spans="1:33" s="45" customFormat="1" ht="10.5" hidden="1" x14ac:dyDescent="0.15">
      <c r="A26" s="46"/>
      <c r="B26" s="29">
        <v>24</v>
      </c>
      <c r="C26" s="47"/>
      <c r="D26" s="49" t="e">
        <v>#REF!</v>
      </c>
      <c r="E26" s="50"/>
      <c r="F26" s="51"/>
      <c r="G26" s="33" t="s">
        <v>237</v>
      </c>
      <c r="H26" s="34" t="e">
        <v>#REF!</v>
      </c>
      <c r="I26" s="34" t="e">
        <v>#REF!</v>
      </c>
      <c r="J26" s="34" t="e">
        <v>#REF!</v>
      </c>
      <c r="K26" s="34" t="e">
        <v>#REF!</v>
      </c>
      <c r="L26" s="35" t="str">
        <f>IF(ISERROR(K26/$H26*100),"- ",(K26/$H26*100))</f>
        <v xml:space="preserve">- </v>
      </c>
      <c r="M26" s="35" t="str">
        <f>IF(ISERROR(I26/$H26*100),"- ",(I26/$H26*100))</f>
        <v xml:space="preserve">- </v>
      </c>
      <c r="N26" s="35" t="e">
        <v>#REF!</v>
      </c>
      <c r="O26" s="35" t="e">
        <v>#REF!</v>
      </c>
      <c r="P26" s="42" t="e">
        <f>IF(AND(O26&lt;0,O25&lt;0),"NA",IF(AND(O26&gt;0,O25&lt;0),"LP",IF(AND(O26&lt;0,O25&gt;0),"PL",((O26/O25-1)*100))))</f>
        <v>#REF!</v>
      </c>
      <c r="Q26" s="34" t="e">
        <v>#REF!</v>
      </c>
      <c r="R26" s="37" t="e">
        <v>#REF!</v>
      </c>
      <c r="S26" s="34" t="e">
        <v>#REF!</v>
      </c>
      <c r="T26" s="39" t="e">
        <f>IF(O26&lt;0,"- ",IF(ISERROR(($E24-S26)/O26),"- ",(($E24-S26)/O26)))</f>
        <v>#REF!</v>
      </c>
      <c r="U26" s="34" t="e">
        <v>#REF!</v>
      </c>
      <c r="V26" s="34" t="e">
        <v>#REF!</v>
      </c>
      <c r="W26" s="34" t="e">
        <v>#REF!</v>
      </c>
      <c r="X26" s="39" t="e">
        <f>IF(I26&lt;0,"- ",IF(ISERROR((U26+V26+W26)/I26),"- ",(U26+V26+W26)/I26))</f>
        <v>#REF!</v>
      </c>
      <c r="Y26" s="39" t="str">
        <f>IF(ISERROR(W26/H26),"- ",(W26/H26))</f>
        <v xml:space="preserve">- </v>
      </c>
      <c r="Z26" s="34" t="e">
        <v>#REF!</v>
      </c>
      <c r="AA26" s="40" t="e">
        <f>IF(Z26&lt;0,"- ",IF(ISERROR(($E24/Z26)),"- ",(($E24/Z26))))</f>
        <v>#REF!</v>
      </c>
      <c r="AB26" s="34" t="e">
        <v>#REF!</v>
      </c>
      <c r="AC26" s="41" t="str">
        <f>IF(ISERROR(AB26/$E24*100),"- ",(AB26/$E24*100))</f>
        <v xml:space="preserve">- </v>
      </c>
      <c r="AD26" s="42" t="e">
        <v>#REF!</v>
      </c>
      <c r="AE26" s="34" t="e">
        <v>#REF!</v>
      </c>
      <c r="AF26" s="43" t="e">
        <v>#REF!</v>
      </c>
      <c r="AG26" s="44" t="e">
        <v>#REF!</v>
      </c>
    </row>
    <row r="27" spans="1:33" s="45" customFormat="1" ht="10.5" hidden="1" x14ac:dyDescent="0.15">
      <c r="A27" s="46"/>
      <c r="B27" s="29">
        <v>25</v>
      </c>
      <c r="D27" s="47" t="e">
        <v>#REF!</v>
      </c>
      <c r="E27" s="50"/>
      <c r="F27" s="52"/>
      <c r="G27" s="33" t="s">
        <v>286</v>
      </c>
      <c r="H27" s="34" t="e">
        <v>#REF!</v>
      </c>
      <c r="I27" s="34" t="e">
        <v>#REF!</v>
      </c>
      <c r="J27" s="34" t="e">
        <v>#REF!</v>
      </c>
      <c r="K27" s="34" t="e">
        <v>#REF!</v>
      </c>
      <c r="L27" s="35" t="str">
        <f>IF(ISERROR(K27/$H27*100),"- ",(K27/$H27*100))</f>
        <v xml:space="preserve">- </v>
      </c>
      <c r="M27" s="35" t="str">
        <f>IF(ISERROR(I27/$H27*100),"- ",(I27/$H27*100))</f>
        <v xml:space="preserve">- </v>
      </c>
      <c r="N27" s="35" t="e">
        <v>#REF!</v>
      </c>
      <c r="O27" s="35" t="e">
        <v>#REF!</v>
      </c>
      <c r="P27" s="42" t="e">
        <f>IF(AND(O27&lt;0,O26&lt;0),"NA",IF(AND(O27&gt;0,O26&lt;0),"LP",IF(AND(O27&lt;0,O26&gt;0),"PL",((O27/O26-1)*100))))</f>
        <v>#REF!</v>
      </c>
      <c r="Q27" s="34" t="e">
        <v>#REF!</v>
      </c>
      <c r="R27" s="37" t="e">
        <v>#REF!</v>
      </c>
      <c r="S27" s="34" t="e">
        <v>#REF!</v>
      </c>
      <c r="T27" s="39" t="e">
        <f>IF(O27&lt;0,"- ",IF(ISERROR(($E24-S27)/O27),"- ",(($E24-S27)/O27)))</f>
        <v>#REF!</v>
      </c>
      <c r="U27" s="34" t="e">
        <v>#REF!</v>
      </c>
      <c r="V27" s="34" t="e">
        <v>#REF!</v>
      </c>
      <c r="W27" s="34" t="e">
        <v>#REF!</v>
      </c>
      <c r="X27" s="39" t="e">
        <f>IF(I27&lt;0,"- ",IF(ISERROR((U27+V27+W27)/I27),"- ",(U27+V27+W27)/I27))</f>
        <v>#REF!</v>
      </c>
      <c r="Y27" s="39" t="str">
        <f>IF(ISERROR(W27/H27),"- ",(W27/H27))</f>
        <v xml:space="preserve">- </v>
      </c>
      <c r="Z27" s="34" t="e">
        <v>#REF!</v>
      </c>
      <c r="AA27" s="40" t="e">
        <f>IF(Z27&lt;0,"- ",IF(ISERROR(($E24/Z27)),"- ",(($E24/Z27))))</f>
        <v>#REF!</v>
      </c>
      <c r="AB27" s="34" t="e">
        <v>#REF!</v>
      </c>
      <c r="AC27" s="41" t="str">
        <f>IF(ISERROR(AB27/$E24*100),"- ",(AB27/$E24*100))</f>
        <v xml:space="preserve">- </v>
      </c>
      <c r="AD27" s="42" t="e">
        <v>#REF!</v>
      </c>
      <c r="AE27" s="34" t="e">
        <v>#REF!</v>
      </c>
      <c r="AF27" s="43" t="e">
        <v>#REF!</v>
      </c>
      <c r="AG27" s="44" t="e">
        <v>#REF!</v>
      </c>
    </row>
    <row r="28" spans="1:33" s="45" customFormat="1" ht="10.5" hidden="1" x14ac:dyDescent="0.15">
      <c r="A28" s="46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hidden="1" x14ac:dyDescent="0.15">
      <c r="A29" s="28" t="e">
        <f>+A24+1</f>
        <v>#REF!</v>
      </c>
      <c r="B29" s="29">
        <v>21</v>
      </c>
      <c r="C29" s="30" t="e">
        <f>VLOOKUP($A29,'All cos summary'!$A$156:$B$160,2,FALSE)</f>
        <v>#REF!</v>
      </c>
      <c r="D29" s="63" t="e">
        <v>#REF!</v>
      </c>
      <c r="E29" s="64" t="e">
        <v>#REF!</v>
      </c>
      <c r="F29" s="65" t="e">
        <v>#REF!</v>
      </c>
      <c r="G29" s="33" t="s">
        <v>245</v>
      </c>
      <c r="H29" s="78" t="e">
        <v>#REF!</v>
      </c>
      <c r="I29" s="78" t="e">
        <v>#REF!</v>
      </c>
      <c r="J29" s="78" t="e">
        <v>#REF!</v>
      </c>
      <c r="K29" s="78" t="e">
        <v>#REF!</v>
      </c>
      <c r="L29" s="79" t="str">
        <f>IF(ISERROR(K29/$H29*100),"- ",(K29/$H29*100))</f>
        <v xml:space="preserve">- </v>
      </c>
      <c r="M29" s="79" t="str">
        <f>IF(ISERROR(I29/$H29*100),"- ",(I29/$H29*100))</f>
        <v xml:space="preserve">- </v>
      </c>
      <c r="N29" s="79" t="e">
        <v>#REF!</v>
      </c>
      <c r="O29" s="79" t="e">
        <v>#REF!</v>
      </c>
      <c r="P29" s="80" t="s">
        <v>50</v>
      </c>
      <c r="Q29" s="78" t="e">
        <v>#REF!</v>
      </c>
      <c r="R29" s="81" t="e">
        <v>#REF!</v>
      </c>
      <c r="S29" s="78" t="e">
        <v>#REF!</v>
      </c>
      <c r="T29" s="82" t="e">
        <f>IF(O29&lt;0,"- ",IF(ISERROR(($E29-S29)/O29),"- ",(($E29-S29)/O29)))</f>
        <v>#REF!</v>
      </c>
      <c r="U29" s="78" t="e">
        <v>#REF!</v>
      </c>
      <c r="V29" s="78" t="e">
        <v>#REF!</v>
      </c>
      <c r="W29" s="78" t="e">
        <v>#REF!</v>
      </c>
      <c r="X29" s="82" t="e">
        <f>IF(I29&lt;0,"- ",IF(ISERROR((U29+V29+W29)/I29),"- ",(U29+V29+W29)/I29))</f>
        <v>#REF!</v>
      </c>
      <c r="Y29" s="70" t="str">
        <f>IF(ISERROR(W29/H29),"- ",(W29/H29))</f>
        <v xml:space="preserve">- </v>
      </c>
      <c r="Z29" s="78" t="e">
        <v>#REF!</v>
      </c>
      <c r="AA29" s="71" t="e">
        <f>IF(Z29&lt;0,"- ",IF(ISERROR(($E29/Z29)),"- ",(($E29/Z29))))</f>
        <v>#REF!</v>
      </c>
      <c r="AB29" s="78" t="e">
        <v>#REF!</v>
      </c>
      <c r="AC29" s="72" t="str">
        <f>IF(ISERROR(AB29/$E29*100),"- ",(AB29/$E29*100))</f>
        <v xml:space="preserve">- </v>
      </c>
      <c r="AD29" s="80" t="e">
        <v>#REF!</v>
      </c>
      <c r="AE29" s="78" t="e">
        <v>#REF!</v>
      </c>
      <c r="AF29" s="74" t="e">
        <v>#REF!</v>
      </c>
      <c r="AG29" s="75" t="e">
        <v>#REF!</v>
      </c>
    </row>
    <row r="30" spans="1:33" s="45" customFormat="1" ht="10.5" hidden="1" x14ac:dyDescent="0.15">
      <c r="A30" s="46"/>
      <c r="B30" s="29">
        <v>23</v>
      </c>
      <c r="C30" s="83"/>
      <c r="D30" s="47" t="e">
        <v>#REF!</v>
      </c>
      <c r="E30" s="48"/>
      <c r="F30" s="32"/>
      <c r="G30" s="33" t="s">
        <v>223</v>
      </c>
      <c r="H30" s="34" t="e">
        <v>#REF!</v>
      </c>
      <c r="I30" s="34" t="e">
        <v>#REF!</v>
      </c>
      <c r="J30" s="34" t="e">
        <v>#REF!</v>
      </c>
      <c r="K30" s="34" t="e">
        <v>#REF!</v>
      </c>
      <c r="L30" s="35" t="str">
        <f>IF(ISERROR(K30/$H30*100),"- ",(K30/$H30*100))</f>
        <v xml:space="preserve">- </v>
      </c>
      <c r="M30" s="35" t="str">
        <f>IF(ISERROR(I30/$H30*100),"- ",(I30/$H30*100))</f>
        <v xml:space="preserve">- </v>
      </c>
      <c r="N30" s="35" t="e">
        <v>#REF!</v>
      </c>
      <c r="O30" s="35" t="e">
        <v>#REF!</v>
      </c>
      <c r="P30" s="42" t="e">
        <f>IF(AND(O30&lt;0,O29&lt;0),"NA",IF(AND(O30&gt;0,O29&lt;0),"LP",IF(AND(O30&lt;0,O29&gt;0),"PL",((O30/O29-1)*100))))</f>
        <v>#REF!</v>
      </c>
      <c r="Q30" s="34" t="e">
        <v>#REF!</v>
      </c>
      <c r="R30" s="37" t="e">
        <v>#REF!</v>
      </c>
      <c r="S30" s="34" t="e">
        <v>#REF!</v>
      </c>
      <c r="T30" s="38" t="e">
        <f>IF(O30&lt;0,"- ",IF(ISERROR(($E29-S30)/O30),"- ",(($E29-S30)/O30)))</f>
        <v>#REF!</v>
      </c>
      <c r="U30" s="34" t="e">
        <v>#REF!</v>
      </c>
      <c r="V30" s="34" t="e">
        <v>#REF!</v>
      </c>
      <c r="W30" s="34" t="e">
        <v>#REF!</v>
      </c>
      <c r="X30" s="38" t="e">
        <f>IF(I30&lt;0,"- ",IF(ISERROR((U30+V30+W30)/I30),"- ",(U30+V30+W30)/I30))</f>
        <v>#REF!</v>
      </c>
      <c r="Y30" s="39" t="str">
        <f>IF(ISERROR(W30/H30),"- ",(W30/H30))</f>
        <v xml:space="preserve">- </v>
      </c>
      <c r="Z30" s="34" t="e">
        <v>#REF!</v>
      </c>
      <c r="AA30" s="40" t="e">
        <f>IF(Z30&lt;0,"- ",IF(ISERROR(($E29/Z30)),"- ",(($E29/Z30))))</f>
        <v>#REF!</v>
      </c>
      <c r="AB30" s="34" t="e">
        <v>#REF!</v>
      </c>
      <c r="AC30" s="41" t="str">
        <f>IF(ISERROR(AB30/$E29*100),"- ",(AB30/$E29*100))</f>
        <v xml:space="preserve">- </v>
      </c>
      <c r="AD30" s="42" t="e">
        <v>#REF!</v>
      </c>
      <c r="AE30" s="34" t="e">
        <v>#REF!</v>
      </c>
      <c r="AF30" s="43" t="e">
        <v>#REF!</v>
      </c>
      <c r="AG30" s="44" t="e">
        <v>#REF!</v>
      </c>
    </row>
    <row r="31" spans="1:33" s="45" customFormat="1" ht="10.5" hidden="1" x14ac:dyDescent="0.15">
      <c r="A31" s="46"/>
      <c r="B31" s="29">
        <v>24</v>
      </c>
      <c r="C31" s="83"/>
      <c r="D31" s="49" t="e">
        <v>#REF!</v>
      </c>
      <c r="E31" s="50"/>
      <c r="F31" s="51"/>
      <c r="G31" s="33" t="s">
        <v>237</v>
      </c>
      <c r="H31" s="34" t="e">
        <v>#REF!</v>
      </c>
      <c r="I31" s="34" t="e">
        <v>#REF!</v>
      </c>
      <c r="J31" s="34" t="e">
        <v>#REF!</v>
      </c>
      <c r="K31" s="34" t="e">
        <v>#REF!</v>
      </c>
      <c r="L31" s="35" t="str">
        <f>IF(ISERROR(K31/$H31*100),"- ",(K31/$H31*100))</f>
        <v xml:space="preserve">- </v>
      </c>
      <c r="M31" s="35" t="str">
        <f>IF(ISERROR(I31/$H31*100),"- ",(I31/$H31*100))</f>
        <v xml:space="preserve">- </v>
      </c>
      <c r="N31" s="35" t="e">
        <v>#REF!</v>
      </c>
      <c r="O31" s="35" t="e">
        <v>#REF!</v>
      </c>
      <c r="P31" s="42" t="e">
        <f>IF(AND(O31&lt;0,O30&lt;0),"NA",IF(AND(O31&gt;0,O30&lt;0),"LP",IF(AND(O31&lt;0,O30&gt;0),"PL",((O31/O30-1)*100))))</f>
        <v>#REF!</v>
      </c>
      <c r="Q31" s="34" t="e">
        <v>#REF!</v>
      </c>
      <c r="R31" s="37" t="e">
        <v>#REF!</v>
      </c>
      <c r="S31" s="34" t="e">
        <v>#REF!</v>
      </c>
      <c r="T31" s="39" t="e">
        <f>IF(O31&lt;0,"- ",IF(ISERROR(($E29-S31)/O31),"- ",(($E29-S31)/O31)))</f>
        <v>#REF!</v>
      </c>
      <c r="U31" s="34" t="e">
        <v>#REF!</v>
      </c>
      <c r="V31" s="34" t="e">
        <v>#REF!</v>
      </c>
      <c r="W31" s="34" t="e">
        <v>#REF!</v>
      </c>
      <c r="X31" s="39" t="e">
        <f>IF(I31&lt;0,"- ",IF(ISERROR((U31+V31+W31)/I31),"- ",(U31+V31+W31)/I31))</f>
        <v>#REF!</v>
      </c>
      <c r="Y31" s="39" t="str">
        <f>IF(ISERROR(W31/H31),"- ",(W31/H31))</f>
        <v xml:space="preserve">- </v>
      </c>
      <c r="Z31" s="34" t="e">
        <v>#REF!</v>
      </c>
      <c r="AA31" s="40" t="e">
        <f>IF(Z31&lt;0,"- ",IF(ISERROR(($E29/Z31)),"- ",(($E29/Z31))))</f>
        <v>#REF!</v>
      </c>
      <c r="AB31" s="34" t="e">
        <v>#REF!</v>
      </c>
      <c r="AC31" s="41" t="str">
        <f>IF(ISERROR(AB31/$E29*100),"- ",(AB31/$E29*100))</f>
        <v xml:space="preserve">- </v>
      </c>
      <c r="AD31" s="42" t="e">
        <v>#REF!</v>
      </c>
      <c r="AE31" s="34" t="e">
        <v>#REF!</v>
      </c>
      <c r="AF31" s="43" t="e">
        <v>#REF!</v>
      </c>
      <c r="AG31" s="44" t="e">
        <v>#REF!</v>
      </c>
    </row>
    <row r="32" spans="1:33" s="45" customFormat="1" ht="10.5" hidden="1" x14ac:dyDescent="0.15">
      <c r="A32" s="46"/>
      <c r="B32" s="29">
        <v>25</v>
      </c>
      <c r="C32" s="83"/>
      <c r="D32" s="47" t="e">
        <v>#REF!</v>
      </c>
      <c r="E32" s="50"/>
      <c r="F32" s="52"/>
      <c r="G32" s="33" t="s">
        <v>286</v>
      </c>
      <c r="H32" s="34" t="e">
        <v>#REF!</v>
      </c>
      <c r="I32" s="34" t="e">
        <v>#REF!</v>
      </c>
      <c r="J32" s="34" t="e">
        <v>#REF!</v>
      </c>
      <c r="K32" s="34" t="e">
        <v>#REF!</v>
      </c>
      <c r="L32" s="35" t="str">
        <f>IF(ISERROR(K32/$H32*100),"- ",(K32/$H32*100))</f>
        <v xml:space="preserve">- </v>
      </c>
      <c r="M32" s="35" t="str">
        <f>IF(ISERROR(I32/$H32*100),"- ",(I32/$H32*100))</f>
        <v xml:space="preserve">- </v>
      </c>
      <c r="N32" s="35" t="e">
        <v>#REF!</v>
      </c>
      <c r="O32" s="35" t="e">
        <v>#REF!</v>
      </c>
      <c r="P32" s="42" t="e">
        <f>IF(AND(O32&lt;0,O31&lt;0),"NA",IF(AND(O32&gt;0,O31&lt;0),"LP",IF(AND(O32&lt;0,O31&gt;0),"PL",((O32/O31-1)*100))))</f>
        <v>#REF!</v>
      </c>
      <c r="Q32" s="34" t="e">
        <v>#REF!</v>
      </c>
      <c r="R32" s="37" t="e">
        <v>#REF!</v>
      </c>
      <c r="S32" s="34" t="e">
        <v>#REF!</v>
      </c>
      <c r="T32" s="39" t="e">
        <f>IF(O32&lt;0,"- ",IF(ISERROR(($E29-S32)/O32),"- ",(($E29-S32)/O32)))</f>
        <v>#REF!</v>
      </c>
      <c r="U32" s="34" t="e">
        <v>#REF!</v>
      </c>
      <c r="V32" s="34" t="e">
        <v>#REF!</v>
      </c>
      <c r="W32" s="34" t="e">
        <v>#REF!</v>
      </c>
      <c r="X32" s="39" t="e">
        <f>IF(I32&lt;0,"- ",IF(ISERROR((U32+V32+W32)/I32),"- ",(U32+V32+W32)/I32))</f>
        <v>#REF!</v>
      </c>
      <c r="Y32" s="39" t="str">
        <f>IF(ISERROR(W32/H32),"- ",(W32/H32))</f>
        <v xml:space="preserve">- </v>
      </c>
      <c r="Z32" s="34" t="e">
        <v>#REF!</v>
      </c>
      <c r="AA32" s="40" t="e">
        <f>IF(Z32&lt;0,"- ",IF(ISERROR(($E29/Z32)),"- ",(($E29/Z32))))</f>
        <v>#REF!</v>
      </c>
      <c r="AB32" s="34" t="e">
        <v>#REF!</v>
      </c>
      <c r="AC32" s="41" t="str">
        <f>IF(ISERROR(AB32/$E29*100),"- ",(AB32/$E29*100))</f>
        <v xml:space="preserve">- </v>
      </c>
      <c r="AD32" s="42" t="e">
        <v>#REF!</v>
      </c>
      <c r="AE32" s="34" t="e">
        <v>#REF!</v>
      </c>
      <c r="AF32" s="43" t="e">
        <v>#REF!</v>
      </c>
      <c r="AG32" s="44" t="e">
        <v>#REF!</v>
      </c>
    </row>
    <row r="33" spans="1:33" s="45" customFormat="1" ht="10.5" hidden="1" x14ac:dyDescent="0.15">
      <c r="A33" s="46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46"/>
      <c r="B34" s="46"/>
      <c r="D34" s="84" t="s">
        <v>525</v>
      </c>
      <c r="E34" s="85"/>
      <c r="F34" s="86"/>
      <c r="G34" s="87"/>
      <c r="H34" s="88"/>
      <c r="I34" s="88"/>
      <c r="J34" s="88"/>
      <c r="K34" s="88"/>
      <c r="L34" s="88"/>
      <c r="M34" s="88"/>
      <c r="N34" s="89"/>
      <c r="O34" s="89"/>
      <c r="P34" s="90"/>
      <c r="Q34" s="89"/>
      <c r="R34" s="89"/>
      <c r="S34" s="75"/>
      <c r="T34" s="91"/>
      <c r="U34" s="91"/>
      <c r="V34" s="91"/>
      <c r="W34" s="91"/>
      <c r="X34" s="91"/>
      <c r="Y34" s="89"/>
      <c r="Z34" s="89"/>
      <c r="AA34" s="89"/>
      <c r="AB34" s="89"/>
      <c r="AC34" s="89"/>
      <c r="AD34" s="89"/>
      <c r="AE34" s="89"/>
      <c r="AF34" s="89"/>
      <c r="AG34" s="89"/>
    </row>
    <row r="35" spans="1:33" s="45" customFormat="1" ht="10.5" x14ac:dyDescent="0.15">
      <c r="A35" s="46"/>
      <c r="B35" s="46"/>
      <c r="D35" s="45" t="s">
        <v>36</v>
      </c>
      <c r="E35" s="92"/>
      <c r="F35" s="93"/>
      <c r="G35" s="94"/>
      <c r="H35" s="56"/>
      <c r="I35" s="56"/>
      <c r="J35" s="56"/>
      <c r="K35" s="56"/>
      <c r="L35" s="56"/>
      <c r="M35" s="56"/>
      <c r="N35" s="57"/>
      <c r="O35" s="57"/>
      <c r="P35" s="95"/>
      <c r="Q35" s="57"/>
      <c r="R35" s="57"/>
      <c r="S35" s="44"/>
      <c r="T35" s="61"/>
      <c r="U35" s="61"/>
      <c r="V35" s="61"/>
      <c r="W35" s="61"/>
      <c r="X35" s="61"/>
      <c r="Y35" s="57"/>
      <c r="Z35" s="57"/>
      <c r="AA35" s="57"/>
      <c r="AB35" s="57"/>
      <c r="AC35" s="57"/>
      <c r="AD35" s="57"/>
      <c r="AE35" s="57"/>
      <c r="AF35" s="57"/>
      <c r="AG35" s="57"/>
    </row>
    <row r="36" spans="1:33" s="97" customFormat="1" x14ac:dyDescent="0.2">
      <c r="A36" s="96"/>
      <c r="B36" s="96"/>
      <c r="E36" s="98"/>
      <c r="F36" s="99"/>
      <c r="G36" s="100"/>
      <c r="H36" s="101"/>
      <c r="I36" s="101"/>
      <c r="J36" s="101"/>
      <c r="K36" s="101"/>
      <c r="L36" s="101"/>
      <c r="M36" s="101"/>
      <c r="N36" s="102"/>
      <c r="O36" s="102"/>
      <c r="P36" s="103"/>
      <c r="Q36" s="102"/>
      <c r="R36" s="102"/>
      <c r="S36" s="104"/>
      <c r="T36" s="105"/>
      <c r="U36" s="105"/>
      <c r="V36" s="105"/>
      <c r="W36" s="105"/>
      <c r="X36" s="105"/>
      <c r="Y36" s="102"/>
      <c r="Z36" s="102"/>
      <c r="AA36" s="102"/>
      <c r="AB36" s="102"/>
      <c r="AC36" s="102"/>
      <c r="AD36" s="102"/>
      <c r="AE36" s="102"/>
      <c r="AF36" s="102"/>
      <c r="AG36" s="102"/>
    </row>
    <row r="37" spans="1:33" s="97" customFormat="1" x14ac:dyDescent="0.2">
      <c r="A37" s="96"/>
      <c r="B37" s="96"/>
      <c r="E37" s="98"/>
      <c r="F37" s="99"/>
      <c r="G37" s="100"/>
      <c r="H37" s="101"/>
      <c r="I37" s="101"/>
      <c r="J37" s="101"/>
      <c r="K37" s="101"/>
      <c r="L37" s="101"/>
      <c r="M37" s="101"/>
      <c r="N37" s="102"/>
      <c r="O37" s="102"/>
      <c r="P37" s="103"/>
      <c r="Q37" s="102"/>
      <c r="R37" s="102"/>
      <c r="S37" s="104"/>
      <c r="T37" s="105"/>
      <c r="U37" s="105"/>
      <c r="V37" s="105"/>
      <c r="W37" s="105"/>
      <c r="X37" s="105"/>
      <c r="Y37" s="102"/>
      <c r="Z37" s="102"/>
      <c r="AA37" s="102"/>
      <c r="AB37" s="102"/>
      <c r="AC37" s="102"/>
      <c r="AD37" s="102"/>
      <c r="AE37" s="102"/>
      <c r="AF37" s="102"/>
      <c r="AG37" s="102"/>
    </row>
    <row r="38" spans="1:33" s="97" customFormat="1" x14ac:dyDescent="0.2">
      <c r="A38" s="96"/>
      <c r="B38" s="96"/>
      <c r="E38" s="98"/>
      <c r="F38" s="99"/>
      <c r="G38" s="100"/>
      <c r="H38" s="101"/>
      <c r="I38" s="101"/>
      <c r="J38" s="101"/>
      <c r="K38" s="101"/>
      <c r="L38" s="101"/>
      <c r="M38" s="101"/>
      <c r="N38" s="102"/>
      <c r="O38" s="102"/>
      <c r="P38" s="103"/>
      <c r="Q38" s="102"/>
      <c r="R38" s="102"/>
      <c r="S38" s="104"/>
      <c r="T38" s="105"/>
      <c r="U38" s="105"/>
      <c r="V38" s="105"/>
      <c r="W38" s="105"/>
      <c r="X38" s="105"/>
      <c r="Y38" s="102"/>
      <c r="Z38" s="102"/>
      <c r="AA38" s="102"/>
      <c r="AB38" s="102"/>
      <c r="AC38" s="102"/>
      <c r="AD38" s="102"/>
      <c r="AE38" s="102"/>
      <c r="AF38" s="102"/>
      <c r="AG38" s="102"/>
    </row>
  </sheetData>
  <mergeCells count="11">
    <mergeCell ref="AE7:AG7"/>
    <mergeCell ref="H4:J4"/>
    <mergeCell ref="K4:N4"/>
    <mergeCell ref="P4:T4"/>
    <mergeCell ref="H5:J5"/>
    <mergeCell ref="K5:N5"/>
    <mergeCell ref="P5:T5"/>
    <mergeCell ref="H7:P7"/>
    <mergeCell ref="Q7:R7"/>
    <mergeCell ref="S7:AA7"/>
    <mergeCell ref="AB7:AD7"/>
  </mergeCells>
  <conditionalFormatting sqref="G9:G12">
    <cfRule type="cellIs" dxfId="104" priority="4" stopIfTrue="1" operator="equal">
      <formula>#DIV/0!</formula>
    </cfRule>
  </conditionalFormatting>
  <conditionalFormatting sqref="G14:G17">
    <cfRule type="cellIs" dxfId="103" priority="1" stopIfTrue="1" operator="equal">
      <formula>#DIV/0!</formula>
    </cfRule>
  </conditionalFormatting>
  <conditionalFormatting sqref="G19:G22">
    <cfRule type="cellIs" dxfId="102" priority="3" stopIfTrue="1" operator="equal">
      <formula>#DIV/0!</formula>
    </cfRule>
  </conditionalFormatting>
  <conditionalFormatting sqref="G24:G27">
    <cfRule type="cellIs" dxfId="101" priority="5" stopIfTrue="1" operator="equal">
      <formula>#DIV/0!</formula>
    </cfRule>
  </conditionalFormatting>
  <conditionalFormatting sqref="G29:G32">
    <cfRule type="cellIs" dxfId="100" priority="6" stopIfTrue="1" operator="equal">
      <formula>#DIV/0!</formula>
    </cfRule>
  </conditionalFormatting>
  <conditionalFormatting sqref="AG9:AG12">
    <cfRule type="cellIs" dxfId="99" priority="13" stopIfTrue="1" operator="equal">
      <formula>#DIV/0!</formula>
    </cfRule>
  </conditionalFormatting>
  <conditionalFormatting sqref="AG14:AG17">
    <cfRule type="cellIs" dxfId="98" priority="9" stopIfTrue="1" operator="equal">
      <formula>#DIV/0!</formula>
    </cfRule>
  </conditionalFormatting>
  <conditionalFormatting sqref="AG19:AG22">
    <cfRule type="cellIs" dxfId="97" priority="12" stopIfTrue="1" operator="equal">
      <formula>#DIV/0!</formula>
    </cfRule>
  </conditionalFormatting>
  <conditionalFormatting sqref="AG24:AG27">
    <cfRule type="cellIs" dxfId="96" priority="8" stopIfTrue="1" operator="equal">
      <formula>#DIV/0!</formula>
    </cfRule>
  </conditionalFormatting>
  <conditionalFormatting sqref="AG29:AG32">
    <cfRule type="cellIs" dxfId="95" priority="10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5153-31C4-434F-BC4E-7CA9838E83CE}">
  <sheetPr codeName="Sheet30">
    <pageSetUpPr autoPageBreaks="0" fitToPage="1"/>
  </sheetPr>
  <dimension ref="A1:AG2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G13" sqref="G13"/>
    </sheetView>
  </sheetViews>
  <sheetFormatPr defaultRowHeight="12.75" x14ac:dyDescent="0.2"/>
  <cols>
    <col min="1" max="1" width="1.7109375" style="9" hidden="1" customWidth="1"/>
    <col min="2" max="2" width="2.7109375" style="9" hidden="1" customWidth="1"/>
    <col min="3" max="3" width="13.140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t="3.4" customHeight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79</v>
      </c>
      <c r="H6" s="501"/>
      <c r="I6" s="501"/>
      <c r="J6" s="501"/>
      <c r="K6" s="501"/>
      <c r="L6" s="501"/>
      <c r="M6" s="501"/>
      <c r="N6" s="501"/>
      <c r="P6" s="501"/>
      <c r="Q6" s="501"/>
      <c r="R6" s="501"/>
      <c r="S6" s="501"/>
      <c r="T6" s="501"/>
    </row>
    <row r="7" spans="1:33" s="13" customFormat="1" ht="12" x14ac:dyDescent="0.2"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19">
        <v>1</v>
      </c>
      <c r="B9" s="29">
        <v>25</v>
      </c>
      <c r="C9" s="30" t="str">
        <f>VLOOKUP($A9,'All cos summary'!$A$266:$B$267,2,FALSE)</f>
        <v>SUNTV IB Equity</v>
      </c>
      <c r="D9" s="30" t="s">
        <v>725</v>
      </c>
      <c r="E9" s="31">
        <v>595.35</v>
      </c>
      <c r="F9" s="32">
        <v>2518.3092203831911</v>
      </c>
      <c r="G9" s="33" t="s">
        <v>518</v>
      </c>
      <c r="H9" s="34">
        <v>40150.9</v>
      </c>
      <c r="I9" s="34">
        <v>21327.4</v>
      </c>
      <c r="J9" s="34">
        <v>17594.400000000001</v>
      </c>
      <c r="K9" s="34">
        <v>17594.400000000001</v>
      </c>
      <c r="L9" s="35">
        <f>IF(ISERROR(K9/$H9*100),"- ",(K9/$H9*100))</f>
        <v>43.82068646032841</v>
      </c>
      <c r="M9" s="35">
        <f>IF(ISERROR(I9/$H9*100),"- ",(I9/$H9*100))</f>
        <v>53.118111922771348</v>
      </c>
      <c r="N9" s="35">
        <v>44.646248818337554</v>
      </c>
      <c r="O9" s="35">
        <v>44.646248818337554</v>
      </c>
      <c r="P9" s="36" t="s">
        <v>50</v>
      </c>
      <c r="Q9" s="34">
        <v>20.497645172603843</v>
      </c>
      <c r="R9" s="37">
        <v>15.862750746169757</v>
      </c>
      <c r="S9" s="34">
        <v>0</v>
      </c>
      <c r="T9" s="38">
        <f>IF(O9&lt;0,"- ",IF(ISERROR(($E9-S9)/O9),"- ",(($E9-S9)/O9)))</f>
        <v>13.334826906117852</v>
      </c>
      <c r="U9" s="34">
        <v>-64402.400000000001</v>
      </c>
      <c r="V9" s="34">
        <v>70.3</v>
      </c>
      <c r="W9" s="34">
        <v>234618.278517</v>
      </c>
      <c r="X9" s="38">
        <f>IF(I9&lt;0,"- ",IF(ISERROR((U9+V9+W9)/I9),"- ",(U9+V9+W9)/I9))</f>
        <v>7.9843852751390223</v>
      </c>
      <c r="Y9" s="39">
        <f>IF(ISERROR(W9/H9),"- ",(W9/H9))</f>
        <v>5.8434126885574171</v>
      </c>
      <c r="Z9" s="34">
        <v>295.55276732190157</v>
      </c>
      <c r="AA9" s="40">
        <f>IF(Z9&lt;0,"- ",IF(ISERROR(($E9/Z9)),"- ",(($E9/Z9))))</f>
        <v>2.0143611084905659</v>
      </c>
      <c r="AB9" s="34">
        <v>0</v>
      </c>
      <c r="AC9" s="41">
        <f>IF(ISERROR(AB9/$E9*100),"- ",(AB9/$E9*100))</f>
        <v>0</v>
      </c>
      <c r="AD9" s="42">
        <v>0</v>
      </c>
      <c r="AE9" s="34">
        <v>1970.4</v>
      </c>
      <c r="AF9" s="43">
        <v>-0.58028989085280069</v>
      </c>
      <c r="AG9" s="44">
        <v>118.83072334079047</v>
      </c>
    </row>
    <row r="10" spans="1:33" s="45" customFormat="1" ht="10.5" x14ac:dyDescent="0.15">
      <c r="A10" s="120"/>
      <c r="B10" s="29">
        <v>26</v>
      </c>
      <c r="C10" s="47"/>
      <c r="D10" s="47" t="s">
        <v>1035</v>
      </c>
      <c r="E10" s="48"/>
      <c r="F10" s="32"/>
      <c r="G10" s="33" t="s">
        <v>311</v>
      </c>
      <c r="H10" s="34">
        <v>43767.629200000003</v>
      </c>
      <c r="I10" s="34">
        <v>20581.390693468878</v>
      </c>
      <c r="J10" s="34">
        <v>16189.392332601659</v>
      </c>
      <c r="K10" s="34">
        <v>16189.392332601659</v>
      </c>
      <c r="L10" s="35">
        <f>IF(ISERROR(K10/$H10*100),"- ",(K10/$H10*100))</f>
        <v>36.989420328487107</v>
      </c>
      <c r="M10" s="35">
        <f>IF(ISERROR(I10/$H10*100),"- ",(I10/$H10*100))</f>
        <v>47.024230166592794</v>
      </c>
      <c r="N10" s="35">
        <v>41.081005223197138</v>
      </c>
      <c r="O10" s="35">
        <v>41.081005223197138</v>
      </c>
      <c r="P10" s="42">
        <f>IF(AND(O10&lt;0,O9&lt;0),"NA",IF(AND(O10&gt;0,O9&lt;0),"LP",IF(AND(O10&lt;0,O9&gt;0),"PL",((O10/O9-1)*100))))</f>
        <v>-7.9855389635244407</v>
      </c>
      <c r="Q10" s="34">
        <v>17.520181123805898</v>
      </c>
      <c r="R10" s="37">
        <v>13.361111968986913</v>
      </c>
      <c r="S10" s="34">
        <v>0</v>
      </c>
      <c r="T10" s="38">
        <f>IF(O10&lt;0,"- ",IF(ISERROR(($E9-S10)/O10),"- ",(($E9-S10)/O10)))</f>
        <v>14.492099128670414</v>
      </c>
      <c r="U10" s="34">
        <v>-60944.000923014188</v>
      </c>
      <c r="V10" s="34">
        <v>70.3</v>
      </c>
      <c r="W10" s="34">
        <v>234618.278517</v>
      </c>
      <c r="X10" s="38">
        <f>IF(I10&lt;0,"- ",IF(ISERROR((U10+V10+W10)/I10),"- ",(U10+V10+W10)/I10))</f>
        <v>8.4418288434279827</v>
      </c>
      <c r="Y10" s="39">
        <f>IF(ISERROR(W10/H10),"- ",(W10/H10))</f>
        <v>5.3605434611249168</v>
      </c>
      <c r="Z10" s="34">
        <v>319.3811591140439</v>
      </c>
      <c r="AA10" s="40">
        <f>IF(Z10&lt;0,"- ",IF(ISERROR(($E9/Z10)),"- ",(($E9/Z10))))</f>
        <v>1.8640736405725604</v>
      </c>
      <c r="AB10" s="34">
        <v>0</v>
      </c>
      <c r="AC10" s="41">
        <f>IF(ISERROR(AB10/$E9*100),"- ",(AB10/$E9*100))</f>
        <v>0</v>
      </c>
      <c r="AD10" s="42">
        <v>0</v>
      </c>
      <c r="AE10" s="34">
        <v>1970.4231</v>
      </c>
      <c r="AF10" s="43">
        <v>-0.5026794357740878</v>
      </c>
      <c r="AG10" s="44">
        <v>143.20338497110495</v>
      </c>
    </row>
    <row r="11" spans="1:33" s="45" customFormat="1" ht="10.5" x14ac:dyDescent="0.15">
      <c r="A11" s="120"/>
      <c r="B11" s="29">
        <v>27</v>
      </c>
      <c r="C11" s="47"/>
      <c r="D11" s="49" t="s">
        <v>1036</v>
      </c>
      <c r="E11" s="50"/>
      <c r="F11" s="51"/>
      <c r="G11" s="33" t="s">
        <v>407</v>
      </c>
      <c r="H11" s="34">
        <v>43489.372220000005</v>
      </c>
      <c r="I11" s="34">
        <v>20638.043850045236</v>
      </c>
      <c r="J11" s="34">
        <v>16951.121597533929</v>
      </c>
      <c r="K11" s="34">
        <v>16951.121597533929</v>
      </c>
      <c r="L11" s="35">
        <f>IF(ISERROR(K11/$H11*100),"- ",(K11/$H11*100))</f>
        <v>38.97761851282462</v>
      </c>
      <c r="M11" s="35">
        <f>IF(ISERROR(I11/$H11*100),"- ",(I11/$H11*100))</f>
        <v>47.455373109649443</v>
      </c>
      <c r="N11" s="35">
        <v>43.013913096973766</v>
      </c>
      <c r="O11" s="35">
        <v>43.013913096973766</v>
      </c>
      <c r="P11" s="42">
        <f>IF(AND(O11&lt;0,O10&lt;0),"NA",IF(AND(O11&gt;0,O10&lt;0),"LP",IF(AND(O11&lt;0,O10&gt;0),"PL",((O11/O10-1)*100))))</f>
        <v>4.705113380928605</v>
      </c>
      <c r="Q11" s="34">
        <v>17.082255071178459</v>
      </c>
      <c r="R11" s="37">
        <v>12.951909365252975</v>
      </c>
      <c r="S11" s="34">
        <v>0</v>
      </c>
      <c r="T11" s="39">
        <f>IF(O11&lt;0,"- ",IF(ISERROR(($E9-S11)/O11),"- ",(($E9-S11)/O11)))</f>
        <v>13.840870479693365</v>
      </c>
      <c r="U11" s="34">
        <v>-71073.713076791639</v>
      </c>
      <c r="V11" s="34">
        <v>70.3</v>
      </c>
      <c r="W11" s="34">
        <v>234618.278517</v>
      </c>
      <c r="X11" s="39">
        <f>IF(I11&lt;0,"- ",IF(ISERROR((U11+V11+W11)/I11),"- ",(U11+V11+W11)/I11))</f>
        <v>7.9278281715565653</v>
      </c>
      <c r="Y11" s="39">
        <f>IF(ISERROR(W11/H11),"- ",(W11/H11))</f>
        <v>5.3948416944290392</v>
      </c>
      <c r="Z11" s="34">
        <v>344.8284471139043</v>
      </c>
      <c r="AA11" s="40">
        <f>IF(Z11&lt;0,"- ",IF(ISERROR(($E9/Z11)),"- ",(($E9/Z11))))</f>
        <v>1.7265106895410605</v>
      </c>
      <c r="AB11" s="34">
        <v>0</v>
      </c>
      <c r="AC11" s="41">
        <f>IF(ISERROR(AB11/$E9*100),"- ",(AB11/$E9*100))</f>
        <v>0</v>
      </c>
      <c r="AD11" s="42">
        <v>0</v>
      </c>
      <c r="AE11" s="34">
        <v>1970.4231</v>
      </c>
      <c r="AF11" s="43">
        <v>-0.5427641395545838</v>
      </c>
      <c r="AG11" s="44">
        <v>149.28428302013654</v>
      </c>
    </row>
    <row r="12" spans="1:33" s="45" customFormat="1" ht="10.5" x14ac:dyDescent="0.15">
      <c r="A12" s="120"/>
      <c r="B12" s="29">
        <v>28</v>
      </c>
      <c r="D12" s="47" t="s">
        <v>1123</v>
      </c>
      <c r="E12" s="50"/>
      <c r="F12" s="52"/>
      <c r="G12" s="33" t="s">
        <v>458</v>
      </c>
      <c r="H12" s="34">
        <v>45421.973547200003</v>
      </c>
      <c r="I12" s="34">
        <v>21979.473143484152</v>
      </c>
      <c r="J12" s="34">
        <v>17934.037067038113</v>
      </c>
      <c r="K12" s="34">
        <v>17934.037067038113</v>
      </c>
      <c r="L12" s="35">
        <f>IF(ISERROR(K12/$H12*100),"- ",(K12/$H12*100))</f>
        <v>39.48317447810156</v>
      </c>
      <c r="M12" s="35">
        <f>IF(ISERROR(I12/$H12*100),"- ",(I12/$H12*100))</f>
        <v>48.389515969939744</v>
      </c>
      <c r="N12" s="35">
        <v>45.508086732839544</v>
      </c>
      <c r="O12" s="35">
        <v>45.508086732839544</v>
      </c>
      <c r="P12" s="42">
        <f>IF(AND(O12&lt;0,O11&lt;0),"NA",IF(AND(O12&gt;0,O11&lt;0),"LP",IF(AND(O12&lt;0,O11&gt;0),"PL",((O12/O11-1)*100))))</f>
        <v>5.7985276304500122</v>
      </c>
      <c r="Q12" s="34">
        <v>16.765786732893865</v>
      </c>
      <c r="R12" s="37">
        <v>12.701471599424297</v>
      </c>
      <c r="S12" s="34">
        <v>0</v>
      </c>
      <c r="T12" s="39">
        <f>IF(O12&lt;0,"- ",IF(ISERROR(($E9-S12)/O12),"- ",(($E9-S12)/O12)))</f>
        <v>13.08229026403748</v>
      </c>
      <c r="U12" s="34">
        <v>-81394.34412148429</v>
      </c>
      <c r="V12" s="34">
        <v>70.3</v>
      </c>
      <c r="W12" s="34">
        <v>234618.278517</v>
      </c>
      <c r="X12" s="39">
        <f>IF(I12&lt;0,"- ",IF(ISERROR((U12+V12+W12)/I12),"- ",(U12+V12+W12)/I12))</f>
        <v>6.9744271573206476</v>
      </c>
      <c r="Y12" s="39">
        <f>IF(ISERROR(W12/H12),"- ",(W12/H12))</f>
        <v>5.1653034906816115</v>
      </c>
      <c r="Z12" s="34">
        <v>371.75130313963695</v>
      </c>
      <c r="AA12" s="40">
        <f>IF(Z12&lt;0,"- ",IF(ISERROR(($E9/Z12)),"- ",(($E9/Z12))))</f>
        <v>1.6014738750663506</v>
      </c>
      <c r="AB12" s="34">
        <v>0</v>
      </c>
      <c r="AC12" s="41">
        <f>IF(ISERROR(AB12/$E9*100),"- ",(AB12/$E9*100))</f>
        <v>0</v>
      </c>
      <c r="AD12" s="42">
        <v>0</v>
      </c>
      <c r="AE12" s="34">
        <v>1970.4231</v>
      </c>
      <c r="AF12" s="43">
        <v>-0.57617449567630397</v>
      </c>
      <c r="AG12" s="44">
        <v>156.82100025472673</v>
      </c>
    </row>
    <row r="13" spans="1:33" s="45" customFormat="1" ht="10.5" x14ac:dyDescent="0.15">
      <c r="A13" s="12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19">
        <f>+A9+1</f>
        <v>2</v>
      </c>
      <c r="B14" s="29">
        <v>25</v>
      </c>
      <c r="C14" s="30" t="str">
        <f>VLOOKUP($A14,'All cos summary'!$A$266:$B$267,2,FALSE)</f>
        <v>Z IB Equity</v>
      </c>
      <c r="D14" s="63" t="s">
        <v>726</v>
      </c>
      <c r="E14" s="64">
        <v>74.13</v>
      </c>
      <c r="F14" s="65">
        <v>764.27096661407165</v>
      </c>
      <c r="G14" s="33" t="s">
        <v>518</v>
      </c>
      <c r="H14" s="66">
        <v>82941</v>
      </c>
      <c r="I14" s="66">
        <v>11962</v>
      </c>
      <c r="J14" s="66">
        <v>6794.5</v>
      </c>
      <c r="K14" s="66">
        <v>6635.5</v>
      </c>
      <c r="L14" s="67">
        <f>IF(ISERROR(K14/$H14*100),"- ",(K14/$H14*100))</f>
        <v>8.00026524879131</v>
      </c>
      <c r="M14" s="67">
        <f>IF(ISERROR(I14/$H14*100),"- ",(I14/$H14*100))</f>
        <v>14.422300189291182</v>
      </c>
      <c r="N14" s="67">
        <v>7.0731834270247758</v>
      </c>
      <c r="O14" s="67">
        <v>6.9076618779929211</v>
      </c>
      <c r="P14" s="68" t="s">
        <v>50</v>
      </c>
      <c r="Q14" s="66">
        <v>8.9992242048099307</v>
      </c>
      <c r="R14" s="69">
        <v>5.922924767117614</v>
      </c>
      <c r="S14" s="66">
        <v>0</v>
      </c>
      <c r="T14" s="70">
        <f>IF(O14&lt;0,"- ",IF(ISERROR(($E14-S14)/O14),"- ",(($E14-S14)/O14)))</f>
        <v>10.731561751186797</v>
      </c>
      <c r="U14" s="66">
        <v>-22463</v>
      </c>
      <c r="V14" s="66">
        <v>0</v>
      </c>
      <c r="W14" s="66">
        <v>71203.304604599994</v>
      </c>
      <c r="X14" s="70">
        <f>IF(I14&lt;0,"- ",IF(ISERROR((U14+V14+W14)/I14),"- ",(U14+V14+W14)/I14))</f>
        <v>4.0745949343420831</v>
      </c>
      <c r="Y14" s="70">
        <f>IF(ISERROR(W14/H14),"- ",(W14/H14))</f>
        <v>0.85848138561869269</v>
      </c>
      <c r="Z14" s="66">
        <v>120.06454299396211</v>
      </c>
      <c r="AA14" s="71">
        <f>IF(Z14&lt;0,"- ",IF(ISERROR(($E14/Z14)),"- ",(($E14/Z14))))</f>
        <v>0.61741791665944123</v>
      </c>
      <c r="AB14" s="66">
        <v>1.1769999999999998</v>
      </c>
      <c r="AC14" s="72">
        <f>IF(ISERROR(AB14/$E14*100),"- ",(AB14/$E14*100))</f>
        <v>1.5877512478079048</v>
      </c>
      <c r="AD14" s="73">
        <v>16.640314960629922</v>
      </c>
      <c r="AE14" s="66">
        <v>961</v>
      </c>
      <c r="AF14" s="74">
        <v>-0.20050736047586912</v>
      </c>
      <c r="AG14" s="75">
        <v>28.064220183486238</v>
      </c>
    </row>
    <row r="15" spans="1:33" s="45" customFormat="1" ht="10.5" x14ac:dyDescent="0.15">
      <c r="A15" s="120"/>
      <c r="B15" s="29">
        <v>26</v>
      </c>
      <c r="C15" s="47"/>
      <c r="D15" s="47" t="s">
        <v>1037</v>
      </c>
      <c r="E15" s="48"/>
      <c r="F15" s="32"/>
      <c r="G15" s="33" t="s">
        <v>311</v>
      </c>
      <c r="H15" s="34">
        <v>80995.546000000002</v>
      </c>
      <c r="I15" s="34">
        <v>11254.503241999999</v>
      </c>
      <c r="J15" s="34">
        <v>7275.8578968944321</v>
      </c>
      <c r="K15" s="34">
        <v>7275.8578968944321</v>
      </c>
      <c r="L15" s="35">
        <f>IF(ISERROR(K15/$H15*100),"- ",(K15/$H15*100))</f>
        <v>8.9830345694495737</v>
      </c>
      <c r="M15" s="35">
        <f>IF(ISERROR(I15/$H15*100),"- ",(I15/$H15*100))</f>
        <v>13.895212512055908</v>
      </c>
      <c r="N15" s="35">
        <v>7.5742847146517089</v>
      </c>
      <c r="O15" s="35">
        <v>7.5742847146517089</v>
      </c>
      <c r="P15" s="42">
        <f>IF(AND(O15&lt;0,O14&lt;0),"NA",IF(AND(O15&gt;0,O14&lt;0),"LP",IF(AND(O15&lt;0,O14&gt;0),"PL",((O15/O14-1)*100))))</f>
        <v>9.6504844683058089</v>
      </c>
      <c r="Q15" s="34">
        <v>8.0537308682843047</v>
      </c>
      <c r="R15" s="37">
        <v>6.1448172759549395</v>
      </c>
      <c r="S15" s="34">
        <v>0</v>
      </c>
      <c r="T15" s="38">
        <f>IF(O15&lt;0,"- ",IF(ISERROR(($E14-S15)/O15),"- ",(($E14-S15)/O15)))</f>
        <v>9.7870627779020243</v>
      </c>
      <c r="U15" s="34">
        <v>-36417.504564451461</v>
      </c>
      <c r="V15" s="34">
        <v>0</v>
      </c>
      <c r="W15" s="34">
        <v>71203.304604599994</v>
      </c>
      <c r="X15" s="38">
        <f>IF(I15&lt;0,"- ",IF(ISERROR((U15+V15+W15)/I15),"- ",(U15+V15+W15)/I15))</f>
        <v>3.0908338904140624</v>
      </c>
      <c r="Y15" s="39">
        <f>IF(ISERROR(W15/H15),"- ",(W15/H15))</f>
        <v>0.87910148299512658</v>
      </c>
      <c r="Z15" s="34">
        <v>126.46141130220117</v>
      </c>
      <c r="AA15" s="40">
        <f>IF(Z15&lt;0,"- ",IF(ISERROR(($E14/Z15)),"- ",(($E14/Z15))))</f>
        <v>0.58618672080808654</v>
      </c>
      <c r="AB15" s="34">
        <v>1.1769999999999998</v>
      </c>
      <c r="AC15" s="41">
        <f>IF(ISERROR(AB15/$E14*100),"- ",(AB15/$E14*100))</f>
        <v>1.5877512478079048</v>
      </c>
      <c r="AD15" s="42">
        <v>15.539421137988239</v>
      </c>
      <c r="AE15" s="34">
        <v>960.6</v>
      </c>
      <c r="AF15" s="43">
        <v>-0.30756360880869482</v>
      </c>
      <c r="AG15" s="44">
        <v>21.853005748900063</v>
      </c>
    </row>
    <row r="16" spans="1:33" s="45" customFormat="1" ht="10.5" x14ac:dyDescent="0.15">
      <c r="A16" s="120"/>
      <c r="B16" s="29">
        <v>27</v>
      </c>
      <c r="C16" s="47"/>
      <c r="D16" s="49" t="s">
        <v>952</v>
      </c>
      <c r="E16" s="50"/>
      <c r="F16" s="51"/>
      <c r="G16" s="33" t="s">
        <v>407</v>
      </c>
      <c r="H16" s="34">
        <v>83126.414769280018</v>
      </c>
      <c r="I16" s="34">
        <v>12452.711015424014</v>
      </c>
      <c r="J16" s="34">
        <v>7871.7387983623685</v>
      </c>
      <c r="K16" s="34">
        <v>7871.7387983623685</v>
      </c>
      <c r="L16" s="35">
        <f>IF(ISERROR(K16/$H16*100),"- ",(K16/$H16*100))</f>
        <v>9.4695997899231283</v>
      </c>
      <c r="M16" s="35">
        <f>IF(ISERROR(I16/$H16*100),"- ",(I16/$H16*100))</f>
        <v>14.980450016985463</v>
      </c>
      <c r="N16" s="35">
        <v>8.1946062860320286</v>
      </c>
      <c r="O16" s="35">
        <v>8.1946062860320286</v>
      </c>
      <c r="P16" s="42">
        <f>IF(AND(O16&lt;0,O15&lt;0),"NA",IF(AND(O16&gt;0,O15&lt;0),"LP",IF(AND(O16&lt;0,O15&gt;0),"PL",((O16/O15-1)*100))))</f>
        <v>8.1898369912127613</v>
      </c>
      <c r="Q16" s="34">
        <v>8.4950946607648703</v>
      </c>
      <c r="R16" s="37">
        <v>6.3049878935808641</v>
      </c>
      <c r="S16" s="34">
        <v>0</v>
      </c>
      <c r="T16" s="39">
        <f>IF(O16&lt;0,"- ",IF(ISERROR(($E14-S16)/O16),"- ",(($E14-S16)/O16)))</f>
        <v>9.0461942175741843</v>
      </c>
      <c r="U16" s="34">
        <v>-46172.935131929757</v>
      </c>
      <c r="V16" s="34">
        <v>0</v>
      </c>
      <c r="W16" s="34">
        <v>71203.304604599994</v>
      </c>
      <c r="X16" s="39">
        <f>IF(I16&lt;0,"- ",IF(ISERROR((U16+V16+W16)/I16),"- ",(U16+V16+W16)/I16))</f>
        <v>2.0100337542296973</v>
      </c>
      <c r="Y16" s="39">
        <f>IF(ISERROR(W16/H16),"- ",(W16/H16))</f>
        <v>0.85656652945068068</v>
      </c>
      <c r="Z16" s="34">
        <v>133.47901758823318</v>
      </c>
      <c r="AA16" s="40">
        <f>IF(Z16&lt;0,"- ",IF(ISERROR(($E14/Z16)),"- ",(($E14/Z16))))</f>
        <v>0.5553681869961179</v>
      </c>
      <c r="AB16" s="34">
        <v>1.1769999999999998</v>
      </c>
      <c r="AC16" s="41">
        <f>IF(ISERROR(AB16/$E14*100),"- ",(AB16/$E14*100))</f>
        <v>1.5877512478079048</v>
      </c>
      <c r="AD16" s="42">
        <v>14.363106156866062</v>
      </c>
      <c r="AE16" s="34">
        <v>960.6</v>
      </c>
      <c r="AF16" s="43">
        <v>-0.36982908665424219</v>
      </c>
      <c r="AG16" s="44">
        <v>22.274449221350725</v>
      </c>
    </row>
    <row r="17" spans="1:33" s="45" customFormat="1" ht="10.5" x14ac:dyDescent="0.15">
      <c r="A17" s="120"/>
      <c r="B17" s="29">
        <v>28</v>
      </c>
      <c r="D17" s="47" t="s">
        <v>1123</v>
      </c>
      <c r="E17" s="50"/>
      <c r="F17" s="52"/>
      <c r="G17" s="33" t="s">
        <v>458</v>
      </c>
      <c r="H17" s="34">
        <v>87651.650276114698</v>
      </c>
      <c r="I17" s="34">
        <v>13634.295601443991</v>
      </c>
      <c r="J17" s="34">
        <v>8653.1221500245247</v>
      </c>
      <c r="K17" s="34">
        <v>8653.1221500245247</v>
      </c>
      <c r="L17" s="35">
        <f>IF(ISERROR(K17/$H17*100),"- ",(K17/$H17*100))</f>
        <v>9.8721725406949048</v>
      </c>
      <c r="M17" s="35">
        <f>IF(ISERROR(I17/$H17*100),"- ",(I17/$H17*100))</f>
        <v>15.555092868752721</v>
      </c>
      <c r="N17" s="35">
        <v>9.0080388819743131</v>
      </c>
      <c r="O17" s="35">
        <v>9.0080388819743131</v>
      </c>
      <c r="P17" s="42">
        <f>IF(AND(O17&lt;0,O16&lt;0),"NA",IF(AND(O17&gt;0,O16&lt;0),"LP",IF(AND(O17&lt;0,O16&gt;0),"PL",((O17/O16-1)*100))))</f>
        <v>9.9264390203688926</v>
      </c>
      <c r="Q17" s="34">
        <v>8.8322433473356519</v>
      </c>
      <c r="R17" s="37">
        <v>6.5563297324248984</v>
      </c>
      <c r="S17" s="34">
        <v>0</v>
      </c>
      <c r="T17" s="39">
        <f>IF(O17&lt;0,"- ",IF(ISERROR(($E14-S17)/O17),"- ",(($E14-S17)/O17)))</f>
        <v>8.2293161665120103</v>
      </c>
      <c r="U17" s="34">
        <v>-52602.19823640355</v>
      </c>
      <c r="V17" s="34">
        <v>0</v>
      </c>
      <c r="W17" s="34">
        <v>71203.304604599994</v>
      </c>
      <c r="X17" s="39">
        <f>IF(I17&lt;0,"- ",IF(ISERROR((U17+V17+W17)/I17),"- ",(U17+V17+W17)/I17))</f>
        <v>1.3642880359896572</v>
      </c>
      <c r="Y17" s="39">
        <f>IF(ISERROR(W17/H17),"- ",(W17/H17))</f>
        <v>0.81234414161398938</v>
      </c>
      <c r="Z17" s="34">
        <v>141.31005647020751</v>
      </c>
      <c r="AA17" s="40">
        <f>IF(Z17&lt;0,"- ",IF(ISERROR(($E14/Z17)),"- ",(($E14/Z17))))</f>
        <v>0.52459111440259643</v>
      </c>
      <c r="AB17" s="34">
        <v>1.1769999999999998</v>
      </c>
      <c r="AC17" s="41">
        <f>IF(ISERROR(AB17/$E14*100),"- ",(AB17/$E14*100))</f>
        <v>1.5877512478079048</v>
      </c>
      <c r="AD17" s="42">
        <v>13.066107011985212</v>
      </c>
      <c r="AE17" s="34">
        <v>960.6</v>
      </c>
      <c r="AF17" s="43">
        <v>-0.39855828949238131</v>
      </c>
      <c r="AG17" s="44">
        <v>23.448479394273427</v>
      </c>
    </row>
    <row r="18" spans="1:33" s="45" customFormat="1" ht="10.5" x14ac:dyDescent="0.15">
      <c r="A18" s="12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hidden="1" x14ac:dyDescent="0.15">
      <c r="A19" s="119" t="e">
        <f>+#REF!+1</f>
        <v>#REF!</v>
      </c>
      <c r="B19" s="29">
        <v>23</v>
      </c>
      <c r="C19" s="30" t="e">
        <f>VLOOKUP($A19,'All cos summary'!#REF!,2,FALSE)</f>
        <v>#REF!</v>
      </c>
      <c r="D19" s="63" t="e">
        <v>#REF!</v>
      </c>
      <c r="E19" s="64" t="e">
        <v>#REF!</v>
      </c>
      <c r="F19" s="65" t="e">
        <v>#REF!</v>
      </c>
      <c r="G19" s="33" t="s">
        <v>246</v>
      </c>
      <c r="H19" s="66" t="e">
        <v>#REF!</v>
      </c>
      <c r="I19" s="66" t="e">
        <v>#REF!</v>
      </c>
      <c r="J19" s="66" t="e">
        <v>#REF!</v>
      </c>
      <c r="K19" s="66" t="e">
        <v>#REF!</v>
      </c>
      <c r="L19" s="67" t="str">
        <f>IF(ISERROR(K19/$H19*100),"- ",(K19/$H19*100))</f>
        <v xml:space="preserve">- </v>
      </c>
      <c r="M19" s="67" t="str">
        <f>IF(ISERROR(I19/$H19*100),"- ",(I19/$H19*100))</f>
        <v xml:space="preserve">- </v>
      </c>
      <c r="N19" s="67" t="e">
        <v>#REF!</v>
      </c>
      <c r="O19" s="67" t="e">
        <v>#REF!</v>
      </c>
      <c r="P19" s="68" t="s">
        <v>50</v>
      </c>
      <c r="Q19" s="66" t="e">
        <v>#REF!</v>
      </c>
      <c r="R19" s="69" t="e">
        <v>#REF!</v>
      </c>
      <c r="S19" s="66" t="e">
        <v>#REF!</v>
      </c>
      <c r="T19" s="70" t="e">
        <f>IF(O19&lt;0,"- ",IF(ISERROR(($E19-S19)/O19),"- ",(($E19-S19)/O19)))</f>
        <v>#REF!</v>
      </c>
      <c r="U19" s="66" t="e">
        <v>#REF!</v>
      </c>
      <c r="V19" s="66" t="e">
        <v>#REF!</v>
      </c>
      <c r="W19" s="66" t="e">
        <v>#REF!</v>
      </c>
      <c r="X19" s="70" t="e">
        <f>IF(I19&lt;0,"- ",IF(ISERROR((U19+V19+W19)/I19),"- ",(U19+V19+W19)/I19))</f>
        <v>#REF!</v>
      </c>
      <c r="Y19" s="70" t="str">
        <f>IF(ISERROR(W19/H19),"- ",(W19/H19))</f>
        <v xml:space="preserve">- </v>
      </c>
      <c r="Z19" s="66" t="e">
        <v>#REF!</v>
      </c>
      <c r="AA19" s="71" t="e">
        <f>IF(Z19&lt;0,"- ",IF(ISERROR(($E19/Z19)),"- ",(($E19/Z19))))</f>
        <v>#REF!</v>
      </c>
      <c r="AB19" s="66" t="e">
        <v>#REF!</v>
      </c>
      <c r="AC19" s="72" t="str">
        <f>IF(ISERROR(AB19/$E19*100),"- ",(AB19/$E19*100))</f>
        <v xml:space="preserve">- </v>
      </c>
      <c r="AD19" s="73" t="e">
        <v>#REF!</v>
      </c>
      <c r="AE19" s="66" t="e">
        <v>#REF!</v>
      </c>
      <c r="AF19" s="74" t="e">
        <v>#REF!</v>
      </c>
      <c r="AG19" s="75" t="e">
        <v>#REF!</v>
      </c>
    </row>
    <row r="20" spans="1:33" s="45" customFormat="1" ht="10.5" hidden="1" x14ac:dyDescent="0.15">
      <c r="A20" s="46"/>
      <c r="B20" s="29">
        <v>24</v>
      </c>
      <c r="C20" s="47"/>
      <c r="D20" s="47" t="e">
        <v>#REF!</v>
      </c>
      <c r="E20" s="48"/>
      <c r="F20" s="32"/>
      <c r="G20" s="33" t="s">
        <v>237</v>
      </c>
      <c r="H20" s="34" t="e">
        <v>#REF!</v>
      </c>
      <c r="I20" s="34" t="e">
        <v>#REF!</v>
      </c>
      <c r="J20" s="34" t="e">
        <v>#REF!</v>
      </c>
      <c r="K20" s="34" t="e">
        <v>#REF!</v>
      </c>
      <c r="L20" s="35" t="str">
        <f>IF(ISERROR(K20/$H20*100),"- ",(K20/$H20*100))</f>
        <v xml:space="preserve">- </v>
      </c>
      <c r="M20" s="35" t="str">
        <f>IF(ISERROR(I20/$H20*100),"- ",(I20/$H20*100))</f>
        <v xml:space="preserve">- </v>
      </c>
      <c r="N20" s="35" t="e">
        <v>#REF!</v>
      </c>
      <c r="O20" s="35" t="e">
        <v>#REF!</v>
      </c>
      <c r="P20" s="42" t="e">
        <f>IF(AND(O20&lt;0,O19&lt;0),"NA",IF(AND(O20&gt;0,O19&lt;0),"LP",IF(AND(O20&lt;0,O19&gt;0),"PL",((O20/O19-1)*100))))</f>
        <v>#REF!</v>
      </c>
      <c r="Q20" s="34" t="e">
        <v>#REF!</v>
      </c>
      <c r="R20" s="37" t="e">
        <v>#REF!</v>
      </c>
      <c r="S20" s="34" t="e">
        <v>#REF!</v>
      </c>
      <c r="T20" s="38" t="e">
        <f>IF(O20&lt;0,"- ",IF(ISERROR(($E19-S20)/O20),"- ",(($E19-S20)/O20)))</f>
        <v>#REF!</v>
      </c>
      <c r="U20" s="34" t="e">
        <v>#REF!</v>
      </c>
      <c r="V20" s="34" t="e">
        <v>#REF!</v>
      </c>
      <c r="W20" s="34" t="e">
        <v>#REF!</v>
      </c>
      <c r="X20" s="38" t="e">
        <f>IF(I20&lt;0,"- ",IF(ISERROR((U20+V20+W20)/I20),"- ",(U20+V20+W20)/I20))</f>
        <v>#REF!</v>
      </c>
      <c r="Y20" s="39" t="str">
        <f>IF(ISERROR(W20/H20),"- ",(W20/H20))</f>
        <v xml:space="preserve">- </v>
      </c>
      <c r="Z20" s="34" t="e">
        <v>#REF!</v>
      </c>
      <c r="AA20" s="40" t="e">
        <f>IF(Z20&lt;0,"- ",IF(ISERROR(($E19/Z20)),"- ",(($E19/Z20))))</f>
        <v>#REF!</v>
      </c>
      <c r="AB20" s="34" t="e">
        <v>#REF!</v>
      </c>
      <c r="AC20" s="41" t="str">
        <f>IF(ISERROR(AB20/$E19*100),"- ",(AB20/$E19*100))</f>
        <v xml:space="preserve">- </v>
      </c>
      <c r="AD20" s="42" t="e">
        <v>#REF!</v>
      </c>
      <c r="AE20" s="34" t="e">
        <v>#REF!</v>
      </c>
      <c r="AF20" s="43" t="e">
        <v>#REF!</v>
      </c>
      <c r="AG20" s="44" t="e">
        <v>#REF!</v>
      </c>
    </row>
    <row r="21" spans="1:33" s="45" customFormat="1" ht="10.5" hidden="1" x14ac:dyDescent="0.15">
      <c r="A21" s="46"/>
      <c r="B21" s="29">
        <v>25</v>
      </c>
      <c r="C21" s="47"/>
      <c r="D21" s="49" t="e">
        <v>#REF!</v>
      </c>
      <c r="E21" s="50"/>
      <c r="F21" s="51"/>
      <c r="G21" s="33" t="s">
        <v>286</v>
      </c>
      <c r="H21" s="34" t="e">
        <v>#REF!</v>
      </c>
      <c r="I21" s="34" t="e">
        <v>#REF!</v>
      </c>
      <c r="J21" s="34" t="e">
        <v>#REF!</v>
      </c>
      <c r="K21" s="34" t="e">
        <v>#REF!</v>
      </c>
      <c r="L21" s="35" t="str">
        <f>IF(ISERROR(K21/$H21*100),"- ",(K21/$H21*100))</f>
        <v xml:space="preserve">- </v>
      </c>
      <c r="M21" s="35" t="str">
        <f>IF(ISERROR(I21/$H21*100),"- ",(I21/$H21*100))</f>
        <v xml:space="preserve">- </v>
      </c>
      <c r="N21" s="35" t="e">
        <v>#REF!</v>
      </c>
      <c r="O21" s="35" t="e">
        <v>#REF!</v>
      </c>
      <c r="P21" s="42" t="e">
        <f>IF(AND(O21&lt;0,O20&lt;0),"NA",IF(AND(O21&gt;0,O20&lt;0),"LP",IF(AND(O21&lt;0,O20&gt;0),"PL",((O21/O20-1)*100))))</f>
        <v>#REF!</v>
      </c>
      <c r="Q21" s="34" t="e">
        <v>#REF!</v>
      </c>
      <c r="R21" s="37" t="e">
        <v>#REF!</v>
      </c>
      <c r="S21" s="34" t="e">
        <v>#REF!</v>
      </c>
      <c r="T21" s="39" t="e">
        <f>IF(O21&lt;0,"- ",IF(ISERROR(($E19-S21)/O21),"- ",(($E19-S21)/O21)))</f>
        <v>#REF!</v>
      </c>
      <c r="U21" s="34" t="e">
        <v>#REF!</v>
      </c>
      <c r="V21" s="34" t="e">
        <v>#REF!</v>
      </c>
      <c r="W21" s="34" t="e">
        <v>#REF!</v>
      </c>
      <c r="X21" s="39" t="e">
        <f>IF(I21&lt;0,"- ",IF(ISERROR((U21+V21+W21)/I21),"- ",(U21+V21+W21)/I21))</f>
        <v>#REF!</v>
      </c>
      <c r="Y21" s="39" t="str">
        <f>IF(ISERROR(W21/H21),"- ",(W21/H21))</f>
        <v xml:space="preserve">- </v>
      </c>
      <c r="Z21" s="34" t="e">
        <v>#REF!</v>
      </c>
      <c r="AA21" s="40" t="e">
        <f>IF(Z21&lt;0,"- ",IF(ISERROR(($E19/Z21)),"- ",(($E19/Z21))))</f>
        <v>#REF!</v>
      </c>
      <c r="AB21" s="34" t="e">
        <v>#REF!</v>
      </c>
      <c r="AC21" s="41" t="str">
        <f>IF(ISERROR(AB21/$E19*100),"- ",(AB21/$E19*100))</f>
        <v xml:space="preserve">- </v>
      </c>
      <c r="AD21" s="42" t="e">
        <v>#REF!</v>
      </c>
      <c r="AE21" s="34" t="e">
        <v>#REF!</v>
      </c>
      <c r="AF21" s="43" t="e">
        <v>#REF!</v>
      </c>
      <c r="AG21" s="44" t="e">
        <v>#REF!</v>
      </c>
    </row>
    <row r="22" spans="1:33" s="45" customFormat="1" ht="10.5" hidden="1" x14ac:dyDescent="0.15">
      <c r="A22" s="46"/>
      <c r="B22" s="29">
        <v>26</v>
      </c>
      <c r="D22" s="47" t="e">
        <v>#REF!</v>
      </c>
      <c r="E22" s="50"/>
      <c r="F22" s="52"/>
      <c r="G22" s="33" t="s">
        <v>518</v>
      </c>
      <c r="H22" s="34" t="e">
        <v>#REF!</v>
      </c>
      <c r="I22" s="34" t="e">
        <v>#REF!</v>
      </c>
      <c r="J22" s="34" t="e">
        <v>#REF!</v>
      </c>
      <c r="K22" s="34" t="e">
        <v>#REF!</v>
      </c>
      <c r="L22" s="35" t="str">
        <f>IF(ISERROR(K22/$H22*100),"- ",(K22/$H22*100))</f>
        <v xml:space="preserve">- </v>
      </c>
      <c r="M22" s="35" t="str">
        <f>IF(ISERROR(I22/$H22*100),"- ",(I22/$H22*100))</f>
        <v xml:space="preserve">- </v>
      </c>
      <c r="N22" s="35" t="e">
        <v>#REF!</v>
      </c>
      <c r="O22" s="35" t="e">
        <v>#REF!</v>
      </c>
      <c r="P22" s="42" t="e">
        <f>IF(AND(O22&lt;0,O21&lt;0),"NA",IF(AND(O22&gt;0,O21&lt;0),"LP",IF(AND(O22&lt;0,O21&gt;0),"PL",((O22/O21-1)*100))))</f>
        <v>#REF!</v>
      </c>
      <c r="Q22" s="34" t="e">
        <v>#REF!</v>
      </c>
      <c r="R22" s="37" t="e">
        <v>#REF!</v>
      </c>
      <c r="S22" s="34" t="e">
        <v>#REF!</v>
      </c>
      <c r="T22" s="39" t="e">
        <f>IF(O22&lt;0,"- ",IF(ISERROR(($E19-S22)/O22),"- ",(($E19-S22)/O22)))</f>
        <v>#REF!</v>
      </c>
      <c r="U22" s="34" t="e">
        <v>#REF!</v>
      </c>
      <c r="V22" s="34" t="e">
        <v>#REF!</v>
      </c>
      <c r="W22" s="34" t="e">
        <v>#REF!</v>
      </c>
      <c r="X22" s="39" t="e">
        <f>IF(I22&lt;0,"- ",IF(ISERROR((U22+V22+W22)/I22),"- ",(U22+V22+W22)/I22))</f>
        <v>#REF!</v>
      </c>
      <c r="Y22" s="39" t="str">
        <f>IF(ISERROR(W22/H22),"- ",(W22/H22))</f>
        <v xml:space="preserve">- </v>
      </c>
      <c r="Z22" s="34" t="e">
        <v>#REF!</v>
      </c>
      <c r="AA22" s="40" t="e">
        <f>IF(Z22&lt;0,"- ",IF(ISERROR(($E19/Z22)),"- ",(($E19/Z22))))</f>
        <v>#REF!</v>
      </c>
      <c r="AB22" s="34" t="e">
        <v>#REF!</v>
      </c>
      <c r="AC22" s="41" t="str">
        <f>IF(ISERROR(AB22/$E19*100),"- ",(AB22/$E19*100))</f>
        <v xml:space="preserve">- </v>
      </c>
      <c r="AD22" s="42" t="e">
        <v>#REF!</v>
      </c>
      <c r="AE22" s="34" t="e">
        <v>#REF!</v>
      </c>
      <c r="AF22" s="43" t="e">
        <v>#REF!</v>
      </c>
      <c r="AG22" s="44" t="e">
        <v>#REF!</v>
      </c>
    </row>
    <row r="23" spans="1:33" s="45" customFormat="1" ht="10.5" hidden="1" x14ac:dyDescent="0.15">
      <c r="A23" s="46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6"/>
      <c r="B24" s="46"/>
      <c r="D24" s="84" t="s">
        <v>525</v>
      </c>
      <c r="E24" s="85"/>
      <c r="F24" s="86"/>
      <c r="G24" s="87"/>
      <c r="H24" s="88"/>
      <c r="I24" s="88"/>
      <c r="J24" s="88"/>
      <c r="K24" s="88"/>
      <c r="L24" s="88"/>
      <c r="M24" s="88"/>
      <c r="N24" s="89"/>
      <c r="O24" s="89"/>
      <c r="P24" s="90"/>
      <c r="Q24" s="89"/>
      <c r="R24" s="89"/>
      <c r="S24" s="75"/>
      <c r="T24" s="91"/>
      <c r="U24" s="91"/>
      <c r="V24" s="91"/>
      <c r="W24" s="91"/>
      <c r="X24" s="91"/>
      <c r="Y24" s="89"/>
      <c r="Z24" s="89"/>
      <c r="AA24" s="89"/>
      <c r="AB24" s="89"/>
      <c r="AC24" s="89"/>
      <c r="AD24" s="89"/>
      <c r="AE24" s="89"/>
      <c r="AF24" s="89"/>
      <c r="AG24" s="89"/>
    </row>
    <row r="25" spans="1:33" s="45" customFormat="1" ht="10.5" x14ac:dyDescent="0.15">
      <c r="A25" s="46"/>
      <c r="B25" s="46"/>
      <c r="D25" s="45" t="s">
        <v>36</v>
      </c>
      <c r="E25" s="92"/>
      <c r="F25" s="93"/>
      <c r="G25" s="94"/>
      <c r="H25" s="56"/>
      <c r="I25" s="56"/>
      <c r="J25" s="56"/>
      <c r="K25" s="56"/>
      <c r="L25" s="56"/>
      <c r="M25" s="56"/>
      <c r="N25" s="57"/>
      <c r="O25" s="57"/>
      <c r="P25" s="95"/>
      <c r="Q25" s="57"/>
      <c r="R25" s="57"/>
      <c r="S25" s="44"/>
      <c r="T25" s="61"/>
      <c r="U25" s="61"/>
      <c r="V25" s="61"/>
      <c r="W25" s="61"/>
      <c r="X25" s="61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97" customFormat="1" x14ac:dyDescent="0.2">
      <c r="A26" s="96"/>
      <c r="B26" s="96"/>
      <c r="E26" s="98"/>
      <c r="F26" s="99"/>
      <c r="G26" s="100"/>
      <c r="H26" s="101"/>
      <c r="I26" s="101"/>
      <c r="J26" s="101"/>
      <c r="K26" s="101"/>
      <c r="L26" s="101"/>
      <c r="M26" s="101"/>
      <c r="N26" s="102"/>
      <c r="O26" s="102"/>
      <c r="P26" s="103"/>
      <c r="Q26" s="102"/>
      <c r="R26" s="102"/>
      <c r="S26" s="104"/>
      <c r="T26" s="105"/>
      <c r="U26" s="105"/>
      <c r="V26" s="105"/>
      <c r="W26" s="105"/>
      <c r="X26" s="105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97" customFormat="1" x14ac:dyDescent="0.2">
      <c r="A27" s="96"/>
      <c r="B27" s="96"/>
      <c r="E27" s="98"/>
      <c r="F27" s="99"/>
      <c r="G27" s="100"/>
      <c r="H27" s="101"/>
      <c r="I27" s="101"/>
      <c r="J27" s="101"/>
      <c r="K27" s="101"/>
      <c r="L27" s="101"/>
      <c r="M27" s="101"/>
      <c r="N27" s="102"/>
      <c r="O27" s="102"/>
      <c r="P27" s="103"/>
      <c r="Q27" s="102"/>
      <c r="R27" s="102"/>
      <c r="S27" s="104"/>
      <c r="T27" s="105"/>
      <c r="U27" s="105"/>
      <c r="V27" s="105"/>
      <c r="W27" s="105"/>
      <c r="X27" s="105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97" customFormat="1" x14ac:dyDescent="0.2">
      <c r="A28" s="96"/>
      <c r="B28" s="96"/>
      <c r="E28" s="98"/>
      <c r="F28" s="99"/>
      <c r="G28" s="100"/>
      <c r="H28" s="101"/>
      <c r="I28" s="101"/>
      <c r="J28" s="101"/>
      <c r="K28" s="101"/>
      <c r="L28" s="101"/>
      <c r="M28" s="101"/>
      <c r="N28" s="102"/>
      <c r="O28" s="102"/>
      <c r="P28" s="103"/>
      <c r="Q28" s="102"/>
      <c r="R28" s="102"/>
      <c r="S28" s="104"/>
      <c r="T28" s="105"/>
      <c r="U28" s="105"/>
      <c r="V28" s="105"/>
      <c r="W28" s="105"/>
      <c r="X28" s="105"/>
      <c r="Y28" s="102"/>
      <c r="Z28" s="102"/>
      <c r="AA28" s="102"/>
      <c r="AB28" s="102"/>
      <c r="AC28" s="102"/>
      <c r="AD28" s="102"/>
      <c r="AE28" s="102"/>
      <c r="AF28" s="102"/>
      <c r="AG28" s="102"/>
    </row>
  </sheetData>
  <mergeCells count="14">
    <mergeCell ref="H4:J4"/>
    <mergeCell ref="K4:N4"/>
    <mergeCell ref="P4:T4"/>
    <mergeCell ref="H5:J5"/>
    <mergeCell ref="K5:N5"/>
    <mergeCell ref="P5:T5"/>
    <mergeCell ref="AB7:AD7"/>
    <mergeCell ref="AE7:AG7"/>
    <mergeCell ref="H6:J6"/>
    <mergeCell ref="K6:N6"/>
    <mergeCell ref="P6:T6"/>
    <mergeCell ref="H7:P7"/>
    <mergeCell ref="Q7:R7"/>
    <mergeCell ref="S7:AA7"/>
  </mergeCells>
  <conditionalFormatting sqref="G9:G12">
    <cfRule type="cellIs" dxfId="94" priority="4" stopIfTrue="1" operator="equal">
      <formula>#DIV/0!</formula>
    </cfRule>
  </conditionalFormatting>
  <conditionalFormatting sqref="G14:G17">
    <cfRule type="cellIs" dxfId="93" priority="3" stopIfTrue="1" operator="equal">
      <formula>#DIV/0!</formula>
    </cfRule>
  </conditionalFormatting>
  <conditionalFormatting sqref="G19:G22">
    <cfRule type="cellIs" dxfId="92" priority="1" stopIfTrue="1" operator="equal">
      <formula>#DIV/0!</formula>
    </cfRule>
  </conditionalFormatting>
  <conditionalFormatting sqref="AG9:AG12">
    <cfRule type="cellIs" dxfId="91" priority="54" stopIfTrue="1" operator="equal">
      <formula>#DIV/0!</formula>
    </cfRule>
  </conditionalFormatting>
  <conditionalFormatting sqref="AG14:AG17">
    <cfRule type="cellIs" dxfId="90" priority="48" stopIfTrue="1" operator="equal">
      <formula>#DIV/0!</formula>
    </cfRule>
  </conditionalFormatting>
  <conditionalFormatting sqref="AG19:AG22">
    <cfRule type="cellIs" dxfId="89" priority="14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3431E-DA0D-46D9-8CA0-453CC6B6CD6B}">
  <sheetPr codeName="Sheet3"/>
  <dimension ref="A1:AG18"/>
  <sheetViews>
    <sheetView showGridLines="0" view="pageBreakPreview" zoomScaleNormal="100" zoomScaleSheetLayoutView="100" workbookViewId="0">
      <pane xSplit="4" ySplit="8" topLeftCell="E9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H12" sqref="H12"/>
    </sheetView>
  </sheetViews>
  <sheetFormatPr defaultRowHeight="12.75" x14ac:dyDescent="0.2"/>
  <cols>
    <col min="1" max="1" width="1.85546875" style="9" hidden="1" customWidth="1"/>
    <col min="2" max="2" width="2.7109375" style="9" hidden="1" customWidth="1"/>
    <col min="3" max="3" width="13.425781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7.7109375" style="9" customWidth="1"/>
    <col min="8" max="8" width="8.140625" style="9" customWidth="1"/>
    <col min="9" max="9" width="8.42578125" style="9" customWidth="1"/>
    <col min="10" max="10" width="7" style="9" hidden="1" customWidth="1"/>
    <col min="11" max="11" width="8.42578125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6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345</v>
      </c>
      <c r="H6" s="501"/>
      <c r="I6" s="501"/>
      <c r="J6" s="501"/>
      <c r="K6" s="501"/>
      <c r="L6" s="501"/>
      <c r="M6" s="501"/>
      <c r="N6" s="501"/>
      <c r="P6" s="501"/>
      <c r="Q6" s="501"/>
      <c r="R6" s="501"/>
      <c r="S6" s="501"/>
      <c r="T6" s="501"/>
    </row>
    <row r="7" spans="1:33" s="13" customFormat="1" ht="12" x14ac:dyDescent="0.2"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summary'!$A$7:$B$7,2,FALSE)</f>
        <v>INDIGO IB Equity</v>
      </c>
      <c r="D9" s="30" t="s">
        <v>526</v>
      </c>
      <c r="E9" s="31">
        <v>4193.5</v>
      </c>
      <c r="F9" s="32">
        <v>17402.014400933826</v>
      </c>
      <c r="G9" s="33" t="s">
        <v>518</v>
      </c>
      <c r="H9" s="34">
        <v>808029</v>
      </c>
      <c r="I9" s="34">
        <v>180583</v>
      </c>
      <c r="J9" s="34">
        <v>72584</v>
      </c>
      <c r="K9" s="34">
        <v>72584</v>
      </c>
      <c r="L9" s="35">
        <f>IF(ISERROR(K9/$H9*100),"- ",(K9/$H9*100))</f>
        <v>8.9828459127085782</v>
      </c>
      <c r="M9" s="35">
        <f>IF(ISERROR(I9/$H9*100),"- ",(I9/$H9*100))</f>
        <v>22.348579073275836</v>
      </c>
      <c r="N9" s="35">
        <v>188.05183308967611</v>
      </c>
      <c r="O9" s="35">
        <v>188.05183308967611</v>
      </c>
      <c r="P9" s="36" t="s">
        <v>50</v>
      </c>
      <c r="Q9" s="34">
        <v>18.53593602052581</v>
      </c>
      <c r="R9" s="37">
        <v>127.73102855294599</v>
      </c>
      <c r="S9" s="34">
        <v>0</v>
      </c>
      <c r="T9" s="38">
        <f>IF(O9&lt;0,"- ",IF(ISERROR(($E9-S9)/O9),"- ",(($E9-S9)/O9)))</f>
        <v>22.299702859052957</v>
      </c>
      <c r="U9" s="34">
        <v>-419377</v>
      </c>
      <c r="V9" s="34">
        <v>0</v>
      </c>
      <c r="W9" s="34">
        <v>1621258.671663</v>
      </c>
      <c r="X9" s="38">
        <f>IF(I9&lt;0,"- ",IF(ISERROR((U9+V9+W9)/I9),"- ",(U9+V9+W9)/I9))</f>
        <v>6.6555637665948622</v>
      </c>
      <c r="Y9" s="39">
        <f>IF(ISERROR(W9/H9),"- ",(W9/H9))</f>
        <v>2.006436243826645</v>
      </c>
      <c r="Z9" s="34">
        <v>242.7258360888417</v>
      </c>
      <c r="AA9" s="40">
        <f>IF(Z9&lt;0,"- ",IF(ISERROR(($E9/Z9)),"- ",(($E9/Z9))))</f>
        <v>17.276694016475069</v>
      </c>
      <c r="AB9" s="34">
        <v>0</v>
      </c>
      <c r="AC9" s="41">
        <f>IF(ISERROR(AB9/$E9*100),"- ",(AB9/$E9*100))</f>
        <v>0</v>
      </c>
      <c r="AD9" s="42">
        <v>0</v>
      </c>
      <c r="AE9" s="34">
        <v>3864</v>
      </c>
      <c r="AF9" s="43">
        <v>-7.380063865514277</v>
      </c>
      <c r="AG9" s="44">
        <v>1.8460826771653542</v>
      </c>
    </row>
    <row r="10" spans="1:33" s="45" customFormat="1" ht="10.5" x14ac:dyDescent="0.15">
      <c r="A10" s="46"/>
      <c r="B10" s="29">
        <f>B9+1</f>
        <v>26</v>
      </c>
      <c r="C10" s="47"/>
      <c r="D10" s="47" t="s">
        <v>790</v>
      </c>
      <c r="E10" s="48"/>
      <c r="F10" s="32"/>
      <c r="G10" s="33" t="s">
        <v>311</v>
      </c>
      <c r="H10" s="34">
        <v>867036.08551654988</v>
      </c>
      <c r="I10" s="34">
        <v>134761.77013169549</v>
      </c>
      <c r="J10" s="34">
        <v>7810.2628131742294</v>
      </c>
      <c r="K10" s="34">
        <v>7810.2628131742294</v>
      </c>
      <c r="L10" s="35">
        <f>IF(ISERROR(K10/$H10*100),"- ",(K10/$H10*100))</f>
        <v>0.90080020239539949</v>
      </c>
      <c r="M10" s="35">
        <f>IF(ISERROR(I10/$H10*100),"- ",(I10/$H10*100))</f>
        <v>15.542809853341815</v>
      </c>
      <c r="N10" s="35">
        <v>20.234958653829278</v>
      </c>
      <c r="O10" s="35">
        <v>20.234958653829278</v>
      </c>
      <c r="P10" s="42">
        <f>IF(AND(O10&lt;0,O9&lt;0),"NA",IF(AND(O10&gt;0,O9&lt;0),"LP",IF(AND(O10&lt;0,O9&gt;0),"PL",((O10/O9-1)*100))))</f>
        <v>-89.239690822806367</v>
      </c>
      <c r="Q10" s="34">
        <v>7.8601345988886129</v>
      </c>
      <c r="R10" s="37">
        <v>8.0031364117919992</v>
      </c>
      <c r="S10" s="34">
        <v>0</v>
      </c>
      <c r="T10" s="38">
        <f>IF(O10&lt;0,"- ",IF(ISERROR(($E9-S10)/O10),"- ",(($E9-S10)/O10)))</f>
        <v>207.24035426711481</v>
      </c>
      <c r="U10" s="34">
        <v>-531671.28515414486</v>
      </c>
      <c r="V10" s="34">
        <v>0</v>
      </c>
      <c r="W10" s="34">
        <v>1621258.671663</v>
      </c>
      <c r="X10" s="38">
        <f>IF(I10&lt;0,"- ",IF(ISERROR((U10+V10+W10)/I10),"- ",(U10+V10+W10)/I10))</f>
        <v>8.0852855037749904</v>
      </c>
      <c r="Y10" s="39">
        <f>IF(ISERROR(W10/H10),"- ",(W10/H10))</f>
        <v>1.8698860390535079</v>
      </c>
      <c r="Z10" s="34">
        <v>262.94987934728755</v>
      </c>
      <c r="AA10" s="40">
        <f>IF(Z10&lt;0,"- ",IF(ISERROR(($E9/Z10)),"- ",(($E9/Z10))))</f>
        <v>15.947906157665471</v>
      </c>
      <c r="AB10" s="34">
        <v>0</v>
      </c>
      <c r="AC10" s="41">
        <f>IF(ISERROR(AB10/$E9*100),"- ",(AB10/$E9*100))</f>
        <v>0</v>
      </c>
      <c r="AD10" s="42">
        <v>0</v>
      </c>
      <c r="AE10" s="34">
        <v>3859.7868899999999</v>
      </c>
      <c r="AF10" s="43">
        <v>-5.4480085025359877</v>
      </c>
      <c r="AG10" s="44">
        <v>0.44692122651757626</v>
      </c>
    </row>
    <row r="11" spans="1:33" s="45" customFormat="1" ht="10.5" x14ac:dyDescent="0.15">
      <c r="A11" s="46"/>
      <c r="B11" s="29">
        <f>B10+1</f>
        <v>27</v>
      </c>
      <c r="C11" s="47"/>
      <c r="D11" s="49" t="s">
        <v>791</v>
      </c>
      <c r="E11" s="50"/>
      <c r="F11" s="51"/>
      <c r="G11" s="33" t="s">
        <v>407</v>
      </c>
      <c r="H11" s="34">
        <v>989294.53239934135</v>
      </c>
      <c r="I11" s="34">
        <v>233773.42134289758</v>
      </c>
      <c r="J11" s="34">
        <v>77982.802442044165</v>
      </c>
      <c r="K11" s="34">
        <v>77982.802442044165</v>
      </c>
      <c r="L11" s="35">
        <f>IF(ISERROR(K11/$H11*100),"- ",(K11/$H11*100))</f>
        <v>7.8826678899065641</v>
      </c>
      <c r="M11" s="35">
        <f>IF(ISERROR(I11/$H11*100),"- ",(I11/$H11*100))</f>
        <v>23.630315713554552</v>
      </c>
      <c r="N11" s="35">
        <v>202.03914015067338</v>
      </c>
      <c r="O11" s="35">
        <v>202.03914015067338</v>
      </c>
      <c r="P11" s="42">
        <f>IF(AND(O11&lt;0,O10&lt;0),"NA",IF(AND(O11&gt;0,O10&lt;0),"LP",IF(AND(O11&lt;0,O10&gt;0),"PL",((O11/O10-1)*100))))</f>
        <v>898.46579183614676</v>
      </c>
      <c r="Q11" s="34">
        <v>15.825113904178259</v>
      </c>
      <c r="R11" s="37">
        <v>55.509917239255699</v>
      </c>
      <c r="S11" s="34">
        <v>0</v>
      </c>
      <c r="T11" s="39">
        <f>IF(O11&lt;0,"- ",IF(ISERROR(($E9-S11)/O11),"- ",(($E9-S11)/O11)))</f>
        <v>20.755879266129533</v>
      </c>
      <c r="U11" s="34">
        <v>-809651.17183431389</v>
      </c>
      <c r="V11" s="34">
        <v>0</v>
      </c>
      <c r="W11" s="34">
        <v>1621258.671663</v>
      </c>
      <c r="X11" s="39">
        <f>IF(I11&lt;0,"- ",IF(ISERROR((U11+V11+W11)/I11),"- ",(U11+V11+W11)/I11))</f>
        <v>3.4717697810403547</v>
      </c>
      <c r="Y11" s="39">
        <f>IF(ISERROR(W11/H11),"- ",(W11/H11))</f>
        <v>1.6388028221797128</v>
      </c>
      <c r="Z11" s="34">
        <v>464.9890194979609</v>
      </c>
      <c r="AA11" s="40">
        <f>IF(Z11&lt;0,"- ",IF(ISERROR(($E9/Z11)),"- ",(($E9/Z11))))</f>
        <v>9.0184925324207352</v>
      </c>
      <c r="AB11" s="34">
        <v>0</v>
      </c>
      <c r="AC11" s="41">
        <f>IF(ISERROR(AB11/$E9*100),"- ",(AB11/$E9*100))</f>
        <v>0</v>
      </c>
      <c r="AD11" s="42">
        <v>0</v>
      </c>
      <c r="AE11" s="34">
        <v>3859.7868899999999</v>
      </c>
      <c r="AF11" s="43">
        <v>-5.7632796121415018</v>
      </c>
      <c r="AG11" s="44">
        <v>1.7150184876667651</v>
      </c>
    </row>
    <row r="12" spans="1:33" s="45" customFormat="1" ht="10.5" x14ac:dyDescent="0.15">
      <c r="A12" s="46"/>
      <c r="B12" s="29">
        <f>B11+1</f>
        <v>28</v>
      </c>
      <c r="D12" s="47" t="s">
        <v>1121</v>
      </c>
      <c r="E12" s="50"/>
      <c r="F12" s="52"/>
      <c r="G12" s="33" t="s">
        <v>458</v>
      </c>
      <c r="H12" s="34">
        <v>1115476.0061879819</v>
      </c>
      <c r="I12" s="34">
        <v>275643.48946784763</v>
      </c>
      <c r="J12" s="34">
        <v>97069.416298511074</v>
      </c>
      <c r="K12" s="34">
        <v>97069.416298511074</v>
      </c>
      <c r="L12" s="35">
        <f>IF(ISERROR(K12/$H12*100),"- ",(K12/$H12*100))</f>
        <v>8.7020622371103489</v>
      </c>
      <c r="M12" s="35">
        <f>IF(ISERROR(I12/$H12*100),"- ",(I12/$H12*100))</f>
        <v>24.710839851215564</v>
      </c>
      <c r="N12" s="35">
        <v>251.48905642951465</v>
      </c>
      <c r="O12" s="35">
        <v>251.48905642951465</v>
      </c>
      <c r="P12" s="42">
        <f>IF(AND(O12&lt;0,O11&lt;0),"NA",IF(AND(O12&gt;0,O11&lt;0),"LP",IF(AND(O12&lt;0,O11&gt;0),"PL",((O12/O11-1)*100))))</f>
        <v>24.475414141024032</v>
      </c>
      <c r="Q12" s="34">
        <v>15.182339114317783</v>
      </c>
      <c r="R12" s="37">
        <v>42.572333567860483</v>
      </c>
      <c r="S12" s="34">
        <v>0</v>
      </c>
      <c r="T12" s="39">
        <f>IF(O12&lt;0,"- ",IF(ISERROR(($E9-S12)/O12),"- ",(($E9-S12)/O12)))</f>
        <v>16.674681831236345</v>
      </c>
      <c r="U12" s="34">
        <v>-1127876.9570425912</v>
      </c>
      <c r="V12" s="34">
        <v>0</v>
      </c>
      <c r="W12" s="34">
        <v>1621258.671663</v>
      </c>
      <c r="X12" s="39">
        <f>IF(I12&lt;0,"- ",IF(ISERROR((U12+V12+W12)/I12),"- ",(U12+V12+W12)/I12))</f>
        <v>1.7899269653454275</v>
      </c>
      <c r="Y12" s="39">
        <f>IF(ISERROR(W12/H12),"- ",(W12/H12))</f>
        <v>1.4534231688259036</v>
      </c>
      <c r="Z12" s="34">
        <v>716.4780759274754</v>
      </c>
      <c r="AA12" s="40">
        <f>IF(Z12&lt;0,"- ",IF(ISERROR(($E9/Z12)),"- ",(($E9/Z12))))</f>
        <v>5.8529355480578333</v>
      </c>
      <c r="AB12" s="34">
        <v>0</v>
      </c>
      <c r="AC12" s="41">
        <f>IF(ISERROR(AB12/$E9*100),"- ",(AB12/$E9*100))</f>
        <v>0</v>
      </c>
      <c r="AD12" s="42">
        <v>0</v>
      </c>
      <c r="AE12" s="34">
        <v>3859.7868899999999</v>
      </c>
      <c r="AF12" s="43">
        <v>-4.9465996469020856</v>
      </c>
      <c r="AG12" s="44">
        <v>1.887027384225431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46"/>
      <c r="B14" s="46"/>
      <c r="D14" s="84" t="s">
        <v>525</v>
      </c>
      <c r="E14" s="85"/>
      <c r="F14" s="86"/>
      <c r="G14" s="87"/>
      <c r="H14" s="88"/>
      <c r="I14" s="88"/>
      <c r="J14" s="88"/>
      <c r="K14" s="88"/>
      <c r="L14" s="88"/>
      <c r="M14" s="88"/>
      <c r="N14" s="89"/>
      <c r="O14" s="89"/>
      <c r="P14" s="90"/>
      <c r="Q14" s="89"/>
      <c r="R14" s="89"/>
      <c r="S14" s="75"/>
      <c r="T14" s="91"/>
      <c r="U14" s="91"/>
      <c r="V14" s="91"/>
      <c r="W14" s="91"/>
      <c r="X14" s="91"/>
      <c r="Y14" s="89"/>
      <c r="Z14" s="89"/>
      <c r="AA14" s="89"/>
      <c r="AB14" s="89"/>
      <c r="AC14" s="89"/>
      <c r="AD14" s="89"/>
      <c r="AE14" s="89"/>
      <c r="AF14" s="89"/>
      <c r="AG14" s="89"/>
    </row>
    <row r="15" spans="1:33" s="45" customFormat="1" ht="10.5" x14ac:dyDescent="0.15">
      <c r="A15" s="46"/>
      <c r="B15" s="46"/>
      <c r="D15" s="45" t="s">
        <v>36</v>
      </c>
      <c r="E15" s="92"/>
      <c r="F15" s="93"/>
      <c r="G15" s="94"/>
      <c r="H15" s="56"/>
      <c r="I15" s="56"/>
      <c r="J15" s="56"/>
      <c r="K15" s="56"/>
      <c r="L15" s="56"/>
      <c r="M15" s="56"/>
      <c r="N15" s="57"/>
      <c r="O15" s="57"/>
      <c r="P15" s="95"/>
      <c r="Q15" s="57"/>
      <c r="R15" s="57"/>
      <c r="S15" s="44"/>
      <c r="T15" s="61"/>
      <c r="U15" s="61"/>
      <c r="V15" s="61"/>
      <c r="W15" s="61"/>
      <c r="X15" s="61"/>
      <c r="Y15" s="57"/>
      <c r="Z15" s="57"/>
      <c r="AA15" s="57"/>
      <c r="AB15" s="57"/>
      <c r="AC15" s="57"/>
      <c r="AD15" s="57"/>
      <c r="AE15" s="57"/>
      <c r="AF15" s="57"/>
      <c r="AG15" s="57"/>
    </row>
    <row r="16" spans="1:33" s="97" customFormat="1" x14ac:dyDescent="0.2">
      <c r="A16" s="96"/>
      <c r="B16" s="96"/>
      <c r="E16" s="98"/>
      <c r="F16" s="99"/>
      <c r="G16" s="100"/>
      <c r="H16" s="101"/>
      <c r="I16" s="101"/>
      <c r="J16" s="101"/>
      <c r="K16" s="101"/>
      <c r="L16" s="101"/>
      <c r="M16" s="101"/>
      <c r="N16" s="102"/>
      <c r="O16" s="102"/>
      <c r="P16" s="103"/>
      <c r="Q16" s="102"/>
      <c r="R16" s="102"/>
      <c r="S16" s="104"/>
      <c r="T16" s="105"/>
      <c r="U16" s="105"/>
      <c r="V16" s="105"/>
      <c r="W16" s="105"/>
      <c r="X16" s="105"/>
      <c r="Y16" s="102"/>
      <c r="Z16" s="102"/>
      <c r="AA16" s="102"/>
      <c r="AB16" s="102"/>
      <c r="AC16" s="102"/>
      <c r="AD16" s="102"/>
      <c r="AE16" s="102"/>
      <c r="AF16" s="102"/>
      <c r="AG16" s="102"/>
    </row>
    <row r="17" spans="1:33" s="97" customFormat="1" x14ac:dyDescent="0.2">
      <c r="A17" s="96"/>
      <c r="B17" s="96"/>
      <c r="E17" s="98"/>
      <c r="F17" s="99"/>
      <c r="G17" s="100"/>
      <c r="H17" s="101"/>
      <c r="I17" s="101"/>
      <c r="J17" s="101"/>
      <c r="K17" s="101"/>
      <c r="L17" s="101"/>
      <c r="M17" s="101"/>
      <c r="N17" s="102"/>
      <c r="O17" s="102"/>
      <c r="P17" s="103"/>
      <c r="Q17" s="102"/>
      <c r="R17" s="102"/>
      <c r="S17" s="104"/>
      <c r="T17" s="105"/>
      <c r="U17" s="105"/>
      <c r="V17" s="105"/>
      <c r="W17" s="105"/>
      <c r="X17" s="105"/>
      <c r="Y17" s="102"/>
      <c r="Z17" s="102"/>
      <c r="AA17" s="102"/>
      <c r="AB17" s="102"/>
      <c r="AC17" s="102"/>
      <c r="AD17" s="102"/>
      <c r="AE17" s="102"/>
      <c r="AF17" s="102"/>
      <c r="AG17" s="102"/>
    </row>
    <row r="18" spans="1:33" s="97" customFormat="1" x14ac:dyDescent="0.2">
      <c r="A18" s="96"/>
      <c r="B18" s="96"/>
      <c r="E18" s="98"/>
      <c r="F18" s="99"/>
      <c r="G18" s="100"/>
      <c r="H18" s="101"/>
      <c r="I18" s="101"/>
      <c r="J18" s="101"/>
      <c r="K18" s="101"/>
      <c r="L18" s="101"/>
      <c r="M18" s="101"/>
      <c r="N18" s="102"/>
      <c r="O18" s="102"/>
      <c r="P18" s="103"/>
      <c r="Q18" s="102"/>
      <c r="R18" s="102"/>
      <c r="S18" s="104"/>
      <c r="T18" s="105"/>
      <c r="U18" s="105"/>
      <c r="V18" s="105"/>
      <c r="W18" s="105"/>
      <c r="X18" s="105"/>
      <c r="Y18" s="102"/>
      <c r="Z18" s="102"/>
      <c r="AA18" s="102"/>
      <c r="AB18" s="102"/>
      <c r="AC18" s="102"/>
      <c r="AD18" s="102"/>
      <c r="AE18" s="102"/>
      <c r="AF18" s="102"/>
      <c r="AG18" s="102"/>
    </row>
  </sheetData>
  <mergeCells count="14">
    <mergeCell ref="H4:J4"/>
    <mergeCell ref="K4:N4"/>
    <mergeCell ref="P4:T4"/>
    <mergeCell ref="H5:J5"/>
    <mergeCell ref="K5:N5"/>
    <mergeCell ref="P5:T5"/>
    <mergeCell ref="AB7:AD7"/>
    <mergeCell ref="AE7:AG7"/>
    <mergeCell ref="H6:J6"/>
    <mergeCell ref="K6:N6"/>
    <mergeCell ref="P6:T6"/>
    <mergeCell ref="H7:P7"/>
    <mergeCell ref="Q7:R7"/>
    <mergeCell ref="S7:AA7"/>
  </mergeCells>
  <conditionalFormatting sqref="G9:G12">
    <cfRule type="cellIs" dxfId="497" priority="25" stopIfTrue="1" operator="equal">
      <formula>#DIV/0!</formula>
    </cfRule>
  </conditionalFormatting>
  <conditionalFormatting sqref="AG9:AG12">
    <cfRule type="cellIs" dxfId="496" priority="44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B996-C658-4FA1-AACC-6FF2D62F2FF0}">
  <sheetPr codeName="Sheet31">
    <pageSetUpPr autoPageBreaks="0" fitToPage="1"/>
  </sheetPr>
  <dimension ref="A1:AG68"/>
  <sheetViews>
    <sheetView showGridLines="0" topLeftCell="D1" zoomScaleNormal="100" zoomScaleSheetLayoutView="100" workbookViewId="0">
      <selection activeCell="L32" sqref="L32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4.85546875" style="9" hidden="1" customWidth="1"/>
    <col min="4" max="4" width="19" style="9" customWidth="1"/>
    <col min="5" max="5" width="5" style="9" bestFit="1" customWidth="1"/>
    <col min="6" max="6" width="9.28515625" style="9" customWidth="1"/>
    <col min="7" max="7" width="7.140625" style="9" bestFit="1" customWidth="1"/>
    <col min="8" max="8" width="7.85546875" style="9" bestFit="1" customWidth="1"/>
    <col min="9" max="10" width="7" style="9" bestFit="1" customWidth="1"/>
    <col min="11" max="11" width="7.42578125" style="9" bestFit="1" customWidth="1"/>
    <col min="12" max="12" width="4.7109375" style="10" bestFit="1" customWidth="1"/>
    <col min="13" max="13" width="6.5703125" style="10" bestFit="1" customWidth="1"/>
    <col min="14" max="14" width="5" style="9" bestFit="1" customWidth="1"/>
    <col min="15" max="16" width="5.7109375" style="9" bestFit="1" customWidth="1"/>
    <col min="17" max="17" width="5.140625" style="9" bestFit="1" customWidth="1"/>
    <col min="18" max="18" width="5" style="9" customWidth="1"/>
    <col min="19" max="19" width="7" style="9" bestFit="1" customWidth="1"/>
    <col min="20" max="20" width="5" style="9" bestFit="1" customWidth="1"/>
    <col min="21" max="21" width="7.5703125" style="9" bestFit="1" customWidth="1"/>
    <col min="22" max="22" width="7" style="9" bestFit="1" customWidth="1"/>
    <col min="23" max="23" width="7.85546875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364</v>
      </c>
      <c r="L6" s="9"/>
      <c r="M6" s="9"/>
      <c r="P6" s="501"/>
      <c r="Q6" s="501"/>
      <c r="R6" s="501"/>
      <c r="S6" s="501"/>
      <c r="T6" s="501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summary'!$A$269:$B$276,2,FALSE)</f>
        <v>JSTL IB Equity</v>
      </c>
      <c r="D9" s="63" t="s">
        <v>731</v>
      </c>
      <c r="E9" s="64">
        <v>1141.3</v>
      </c>
      <c r="F9" s="65">
        <v>29921.958237497984</v>
      </c>
      <c r="G9" s="33" t="s">
        <v>518</v>
      </c>
      <c r="H9" s="66">
        <v>1688240</v>
      </c>
      <c r="I9" s="66">
        <v>229040</v>
      </c>
      <c r="J9" s="66">
        <v>35040</v>
      </c>
      <c r="K9" s="66">
        <v>39930</v>
      </c>
      <c r="L9" s="67">
        <f>IF(ISERROR(K9/$H9*100),"- ",(K9/$H9*100))</f>
        <v>2.3651850447803628</v>
      </c>
      <c r="M9" s="67">
        <f>IF(ISERROR(I9/$H9*100),"- ",(I9/$H9*100))</f>
        <v>13.566791451452401</v>
      </c>
      <c r="N9" s="67">
        <v>14.328627930508343</v>
      </c>
      <c r="O9" s="67">
        <v>16.328256657111819</v>
      </c>
      <c r="P9" s="68" t="s">
        <v>50</v>
      </c>
      <c r="Q9" s="66">
        <v>7.5283121754867537</v>
      </c>
      <c r="R9" s="69">
        <v>5.0812840008907836</v>
      </c>
      <c r="S9" s="66"/>
      <c r="T9" s="70">
        <f>IF(O9&lt;0,"- ",IF(ISERROR(($E9-S9)/O9),"- ",(($E9-S9)/O9)))</f>
        <v>69.897235446927127</v>
      </c>
      <c r="U9" s="66">
        <v>765630</v>
      </c>
      <c r="V9" s="66">
        <v>21700</v>
      </c>
      <c r="W9" s="66">
        <v>2787679.2391964998</v>
      </c>
      <c r="X9" s="70">
        <f>IF(I9&lt;0,"- ",IF(ISERROR((U9+V9+W9)/I9),"- ",(U9+V9+W9)/I9))</f>
        <v>15.608667652796454</v>
      </c>
      <c r="Y9" s="70">
        <f>IF(ISERROR(W9/H9),"- ",(W9/H9))</f>
        <v>1.6512339709973107</v>
      </c>
      <c r="Z9" s="66">
        <v>325.07665695310823</v>
      </c>
      <c r="AA9" s="71">
        <f>IF(Z9&lt;0,"- ",IF(ISERROR(($E9/Z9)),"- ",(($E9/Z9))))</f>
        <v>3.5108642087599375</v>
      </c>
      <c r="AB9" s="66">
        <v>2.8000000000000003</v>
      </c>
      <c r="AC9" s="72">
        <f>IF(ISERROR(AB9/$E9*100),"- ",(AB9/$E9*100))</f>
        <v>0.24533426794006835</v>
      </c>
      <c r="AD9" s="73">
        <v>19.541298815068494</v>
      </c>
      <c r="AE9" s="66">
        <v>2445.453966</v>
      </c>
      <c r="AF9" s="74">
        <v>0.94848924071802876</v>
      </c>
      <c r="AG9" s="75">
        <v>1.6161436043747028</v>
      </c>
    </row>
    <row r="10" spans="1:33" s="45" customFormat="1" ht="10.5" x14ac:dyDescent="0.15">
      <c r="A10" s="110"/>
      <c r="B10" s="29">
        <v>26</v>
      </c>
      <c r="C10" s="47"/>
      <c r="D10" s="47" t="s">
        <v>1038</v>
      </c>
      <c r="E10" s="48"/>
      <c r="F10" s="32"/>
      <c r="G10" s="33" t="s">
        <v>311</v>
      </c>
      <c r="H10" s="34">
        <v>1841224.4426402396</v>
      </c>
      <c r="I10" s="34">
        <v>294853.61299001408</v>
      </c>
      <c r="J10" s="34">
        <v>75506.628512610376</v>
      </c>
      <c r="K10" s="34">
        <v>75506.628512610376</v>
      </c>
      <c r="L10" s="35">
        <f>IF(ISERROR(K10/$H10*100),"- ",(K10/$H10*100))</f>
        <v>4.1008921435095118</v>
      </c>
      <c r="M10" s="35">
        <f>IF(ISERROR(I10/$H10*100),"- ",(I10/$H10*100))</f>
        <v>16.013996238677247</v>
      </c>
      <c r="N10" s="35">
        <v>30.876323808342086</v>
      </c>
      <c r="O10" s="35">
        <v>30.876323808342086</v>
      </c>
      <c r="P10" s="42">
        <f>IF(AND(O10&lt;0,O9&lt;0),"NA",IF(AND(O10&gt;0,O9&lt;0),"LP",IF(AND(O10&lt;0,O9&gt;0),"PL",((O10/O9-1)*100))))</f>
        <v>89.09749189233753</v>
      </c>
      <c r="Q10" s="34">
        <v>10.052160485556797</v>
      </c>
      <c r="R10" s="37">
        <v>9.0644790948838487</v>
      </c>
      <c r="S10" s="34"/>
      <c r="T10" s="38">
        <f>IF(O10&lt;0,"- ",IF(ISERROR(($E9-S10)/O10),"- ",(($E9-S10)/O10)))</f>
        <v>36.963597320858725</v>
      </c>
      <c r="U10" s="34">
        <v>777764.35824240954</v>
      </c>
      <c r="V10" s="34">
        <v>21700</v>
      </c>
      <c r="W10" s="34">
        <v>2787679.2391964998</v>
      </c>
      <c r="X10" s="38">
        <f>IF(I10&lt;0,"- ",IF(ISERROR((U10+V10+W10)/I10),"- ",(U10+V10+W10)/I10))</f>
        <v>12.16584582791053</v>
      </c>
      <c r="Y10" s="39">
        <f>IF(ISERROR(W10/H10),"- ",(W10/H10))</f>
        <v>1.5140355377854333</v>
      </c>
      <c r="Z10" s="34">
        <v>356.18309300360409</v>
      </c>
      <c r="AA10" s="40">
        <f>IF(Z10&lt;0,"- ",IF(ISERROR(($E9/Z10)),"- ",(($E9/Z10))))</f>
        <v>3.2042509103273229</v>
      </c>
      <c r="AB10" s="34">
        <v>6</v>
      </c>
      <c r="AC10" s="41">
        <f>IF(ISERROR(AB10/$E9*100),"- ",(AB10/$E9*100))</f>
        <v>0.52571628844300367</v>
      </c>
      <c r="AD10" s="42">
        <v>19.432365191023599</v>
      </c>
      <c r="AE10" s="34">
        <v>2445.453966</v>
      </c>
      <c r="AF10" s="43">
        <v>0.9099908746616322</v>
      </c>
      <c r="AG10" s="44">
        <v>2.1426489559520179</v>
      </c>
    </row>
    <row r="11" spans="1:33" s="45" customFormat="1" ht="10.5" x14ac:dyDescent="0.15">
      <c r="A11" s="110"/>
      <c r="B11" s="29">
        <v>27</v>
      </c>
      <c r="C11" s="47"/>
      <c r="D11" s="49" t="s">
        <v>793</v>
      </c>
      <c r="E11" s="50"/>
      <c r="F11" s="51"/>
      <c r="G11" s="33" t="s">
        <v>407</v>
      </c>
      <c r="H11" s="34">
        <v>2086468.5962502547</v>
      </c>
      <c r="I11" s="34">
        <v>388724.44817638653</v>
      </c>
      <c r="J11" s="34">
        <v>147458.48592724948</v>
      </c>
      <c r="K11" s="34">
        <v>147458.48592724948</v>
      </c>
      <c r="L11" s="35">
        <f>IF(ISERROR(K11/$H11*100),"- ",(K11/$H11*100))</f>
        <v>7.0673714520437985</v>
      </c>
      <c r="M11" s="35">
        <f>IF(ISERROR(I11/$H11*100),"- ",(I11/$H11*100))</f>
        <v>18.630735630288981</v>
      </c>
      <c r="N11" s="35">
        <v>60.299023403186595</v>
      </c>
      <c r="O11" s="35">
        <v>60.299023403186595</v>
      </c>
      <c r="P11" s="42">
        <f>IF(AND(O11&lt;0,O10&lt;0),"NA",IF(AND(O11&gt;0,O10&lt;0),"LP",IF(AND(O11&lt;0,O10&gt;0),"PL",((O11/O10-1)*100))))</f>
        <v>95.292107238800099</v>
      </c>
      <c r="Q11" s="34">
        <v>13.654264654837482</v>
      </c>
      <c r="R11" s="37">
        <v>15.717634766851486</v>
      </c>
      <c r="S11" s="34"/>
      <c r="T11" s="39">
        <f>IF(O11&lt;0,"- ",IF(ISERROR(($E9-S11)/O11),"- ",(($E9-S11)/O11)))</f>
        <v>18.927338049386819</v>
      </c>
      <c r="U11" s="34">
        <v>715900.66191293485</v>
      </c>
      <c r="V11" s="34">
        <v>21700</v>
      </c>
      <c r="W11" s="34">
        <v>2787679.2391964998</v>
      </c>
      <c r="X11" s="39">
        <f>IF(I11&lt;0,"- ",IF(ISERROR((U11+V11+W11)/I11),"- ",(U11+V11+W11)/I11))</f>
        <v>9.0688401968219239</v>
      </c>
      <c r="Y11" s="39">
        <f>IF(ISERROR(W11/H11),"- ",(W11/H11))</f>
        <v>1.3360753400297718</v>
      </c>
      <c r="Z11" s="34">
        <v>411.0954994517611</v>
      </c>
      <c r="AA11" s="40">
        <f>IF(Z11&lt;0,"- ",IF(ISERROR(($E9/Z11)),"- ",(($E9/Z11))))</f>
        <v>2.776240560945189</v>
      </c>
      <c r="AB11" s="34">
        <v>12</v>
      </c>
      <c r="AC11" s="41">
        <f>IF(ISERROR(AB11/$E9*100),"- ",(AB11/$E9*100))</f>
        <v>1.0514325768860073</v>
      </c>
      <c r="AD11" s="42">
        <v>19.900819818859357</v>
      </c>
      <c r="AE11" s="34">
        <v>2445.453966</v>
      </c>
      <c r="AF11" s="43">
        <v>0.74582911476999403</v>
      </c>
      <c r="AG11" s="44">
        <v>3.1560558357060207</v>
      </c>
    </row>
    <row r="12" spans="1:33" s="45" customFormat="1" ht="10.5" x14ac:dyDescent="0.15">
      <c r="A12" s="110"/>
      <c r="B12" s="29">
        <v>28</v>
      </c>
      <c r="D12" s="47" t="s">
        <v>1123</v>
      </c>
      <c r="E12" s="50"/>
      <c r="F12" s="52"/>
      <c r="G12" s="33" t="s">
        <v>458</v>
      </c>
      <c r="H12" s="34">
        <v>2313449.056399188</v>
      </c>
      <c r="I12" s="34">
        <v>444436.7576899397</v>
      </c>
      <c r="J12" s="34">
        <v>181731.06342720764</v>
      </c>
      <c r="K12" s="34">
        <v>181731.06342720764</v>
      </c>
      <c r="L12" s="35">
        <f>IF(ISERROR(K12/$H12*100),"- ",(K12/$H12*100))</f>
        <v>7.855416695886376</v>
      </c>
      <c r="M12" s="35">
        <f>IF(ISERROR(I12/$H12*100),"- ",(I12/$H12*100))</f>
        <v>19.211002570408521</v>
      </c>
      <c r="N12" s="35">
        <v>74.313835367125307</v>
      </c>
      <c r="O12" s="35">
        <v>74.313835367125307</v>
      </c>
      <c r="P12" s="42">
        <f>IF(AND(O12&lt;0,O11&lt;0),"NA",IF(AND(O12&gt;0,O11&lt;0),"LP",IF(AND(O12&lt;0,O11&gt;0),"PL",((O12/O11-1)*100))))</f>
        <v>23.24218730746157</v>
      </c>
      <c r="Q12" s="34">
        <v>15.067744235174294</v>
      </c>
      <c r="R12" s="37">
        <v>16.791844052764823</v>
      </c>
      <c r="S12" s="34"/>
      <c r="T12" s="39">
        <f>IF(O12&lt;0,"- ",IF(ISERROR(($E9-S12)/O12),"- ",(($E9-S12)/O12)))</f>
        <v>15.35784008942276</v>
      </c>
      <c r="U12" s="34">
        <v>631198.81465097249</v>
      </c>
      <c r="V12" s="34">
        <v>21700</v>
      </c>
      <c r="W12" s="34">
        <v>2787679.2391964998</v>
      </c>
      <c r="X12" s="39">
        <f>IF(I12&lt;0,"- ",IF(ISERROR((U12+V12+W12)/I12),"- ",(U12+V12+W12)/I12))</f>
        <v>7.74143451079666</v>
      </c>
      <c r="Y12" s="39">
        <f>IF(ISERROR(W12/H12),"- ",(W12/H12))</f>
        <v>1.204988383680009</v>
      </c>
      <c r="Z12" s="34">
        <v>474.02271786385683</v>
      </c>
      <c r="AA12" s="40">
        <f>IF(Z12&lt;0,"- ",IF(ISERROR(($E9/Z12)),"- ",(($E9/Z12))))</f>
        <v>2.4076905114235276</v>
      </c>
      <c r="AB12" s="34">
        <v>14</v>
      </c>
      <c r="AC12" s="41">
        <f>IF(ISERROR(AB12/$E9*100),"- ",(AB12/$E9*100))</f>
        <v>1.2266713397003419</v>
      </c>
      <c r="AD12" s="42">
        <v>18.839022277395834</v>
      </c>
      <c r="AE12" s="34">
        <v>2445.453966</v>
      </c>
      <c r="AF12" s="43">
        <v>0.57175984605242147</v>
      </c>
      <c r="AG12" s="44">
        <v>3.6250344224440889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v>2</v>
      </c>
      <c r="B14" s="29">
        <v>25</v>
      </c>
      <c r="C14" s="30" t="str">
        <f>VLOOKUP($A14,'All cos summary'!$A$269:$B$276,2,FALSE)</f>
        <v>COAL IB Equity</v>
      </c>
      <c r="D14" s="63" t="s">
        <v>728</v>
      </c>
      <c r="E14" s="64">
        <v>449.35</v>
      </c>
      <c r="F14" s="65">
        <v>29723.844509606071</v>
      </c>
      <c r="G14" s="33" t="s">
        <v>518</v>
      </c>
      <c r="H14" s="66">
        <v>1433689.2000000002</v>
      </c>
      <c r="I14" s="66">
        <v>429574.90000000014</v>
      </c>
      <c r="J14" s="66">
        <v>353581.60000000009</v>
      </c>
      <c r="K14" s="66">
        <v>353581.60000000009</v>
      </c>
      <c r="L14" s="67">
        <f>IF(ISERROR(K14/$H14*100),"- ",(K14/$H14*100))</f>
        <v>24.662360572988906</v>
      </c>
      <c r="M14" s="67">
        <f>IF(ISERROR(I14/$H14*100),"- ",(I14/$H14*100))</f>
        <v>29.962902698855519</v>
      </c>
      <c r="N14" s="67">
        <v>57.374183194785438</v>
      </c>
      <c r="O14" s="67">
        <v>57.374183194785438</v>
      </c>
      <c r="P14" s="68" t="s">
        <v>50</v>
      </c>
      <c r="Q14" s="66">
        <v>22.979479217323863</v>
      </c>
      <c r="R14" s="69">
        <v>38.331615164239459</v>
      </c>
      <c r="S14" s="66"/>
      <c r="T14" s="70">
        <f>IF(O14&lt;0,"- ",IF(ISERROR(($E14-S14)/O14),"- ",(($E14-S14)/O14)))</f>
        <v>7.8319197760856323</v>
      </c>
      <c r="U14" s="66">
        <v>-284821.69999999995</v>
      </c>
      <c r="V14" s="66">
        <v>8457.7000000000007</v>
      </c>
      <c r="W14" s="66">
        <v>2769221.9737374499</v>
      </c>
      <c r="X14" s="70">
        <f>IF(I14&lt;0,"- ",IF(ISERROR((U14+V14+W14)/I14),"- ",(U14+V14+W14)/I14))</f>
        <v>5.8030810779155138</v>
      </c>
      <c r="Y14" s="70">
        <f>IF(ISERROR(W14/H14),"- ",(W14/H14))</f>
        <v>1.9315357706101499</v>
      </c>
      <c r="Z14" s="66">
        <v>165.11488496169716</v>
      </c>
      <c r="AA14" s="71">
        <f>IF(Z14&lt;0,"- ",IF(ISERROR(($E14/Z14)),"- ",(($E14/Z14))))</f>
        <v>2.7214384705790691</v>
      </c>
      <c r="AB14" s="66">
        <v>26.499999999999996</v>
      </c>
      <c r="AC14" s="72">
        <f>IF(ISERROR(AB14/$E14*100),"- ",(AB14/$E14*100))</f>
        <v>5.8974073661956155</v>
      </c>
      <c r="AD14" s="73">
        <v>46.188021378940519</v>
      </c>
      <c r="AE14" s="66">
        <v>61627.3</v>
      </c>
      <c r="AF14" s="74">
        <v>-0.30595802129431804</v>
      </c>
      <c r="AG14" s="75" t="e">
        <v>#N/A</v>
      </c>
    </row>
    <row r="15" spans="1:33" s="45" customFormat="1" ht="10.5" x14ac:dyDescent="0.15">
      <c r="A15" s="110"/>
      <c r="B15" s="29">
        <v>26</v>
      </c>
      <c r="C15" s="47"/>
      <c r="D15" s="47" t="s">
        <v>872</v>
      </c>
      <c r="E15" s="48"/>
      <c r="F15" s="32"/>
      <c r="G15" s="33" t="s">
        <v>311</v>
      </c>
      <c r="H15" s="34">
        <v>1395287.5807854319</v>
      </c>
      <c r="I15" s="34">
        <v>370641.34118737082</v>
      </c>
      <c r="J15" s="34">
        <v>295993.79849210609</v>
      </c>
      <c r="K15" s="34">
        <v>295993.79849210609</v>
      </c>
      <c r="L15" s="35">
        <f>IF(ISERROR(K15/$H15*100),"- ",(K15/$H15*100))</f>
        <v>21.213820187913232</v>
      </c>
      <c r="M15" s="35">
        <f>IF(ISERROR(I15/$H15*100),"- ",(I15/$H15*100))</f>
        <v>26.563795614000256</v>
      </c>
      <c r="N15" s="35">
        <v>48.029655443627426</v>
      </c>
      <c r="O15" s="35">
        <v>48.029655443627426</v>
      </c>
      <c r="P15" s="42">
        <f>IF(AND(O15&lt;0,O14&lt;0),"NA",IF(AND(O15&gt;0,O14&lt;0),"LP",IF(AND(O15&lt;0,O14&gt;0),"PL",((O15/O14-1)*100))))</f>
        <v>-16.286990473456196</v>
      </c>
      <c r="Q15" s="34">
        <v>16.969042181042255</v>
      </c>
      <c r="R15" s="37">
        <v>27.308240791850192</v>
      </c>
      <c r="S15" s="34"/>
      <c r="T15" s="38">
        <f>IF(O15&lt;0,"- ",IF(ISERROR(($E14-S15)/O15),"- ",(($E14-S15)/O15)))</f>
        <v>9.3556781919329755</v>
      </c>
      <c r="U15" s="34">
        <v>-291262.67010114645</v>
      </c>
      <c r="V15" s="34">
        <v>8457.7000000000007</v>
      </c>
      <c r="W15" s="34">
        <v>2769221.9737374499</v>
      </c>
      <c r="X15" s="38">
        <f>IF(I15&lt;0,"- ",IF(ISERROR((U15+V15+W15)/I15),"- ",(U15+V15+W15)/I15))</f>
        <v>6.708417889032356</v>
      </c>
      <c r="Y15" s="39">
        <f>IF(ISERROR(W15/H15),"- ",(W15/H15))</f>
        <v>1.9846962102096588</v>
      </c>
      <c r="Z15" s="34">
        <v>186.64454040532462</v>
      </c>
      <c r="AA15" s="40">
        <f>IF(Z15&lt;0,"- ",IF(ISERROR(($E14/Z15)),"- ",(($E14/Z15))))</f>
        <v>2.4075175144377323</v>
      </c>
      <c r="AB15" s="34">
        <v>26.499999999999996</v>
      </c>
      <c r="AC15" s="41">
        <f>IF(ISERROR(AB15/$E14*100),"- ",(AB15/$E14*100))</f>
        <v>5.8974073661956155</v>
      </c>
      <c r="AD15" s="42">
        <v>55.174245484861196</v>
      </c>
      <c r="AE15" s="34">
        <v>61627.3</v>
      </c>
      <c r="AF15" s="43">
        <v>-0.26663691598260836</v>
      </c>
      <c r="AG15" s="44" t="e">
        <v>#N/A</v>
      </c>
    </row>
    <row r="16" spans="1:33" s="45" customFormat="1" ht="10.5" x14ac:dyDescent="0.15">
      <c r="A16" s="110"/>
      <c r="B16" s="29">
        <v>27</v>
      </c>
      <c r="C16" s="47"/>
      <c r="D16" s="49" t="s">
        <v>826</v>
      </c>
      <c r="E16" s="50"/>
      <c r="F16" s="51"/>
      <c r="G16" s="33" t="s">
        <v>407</v>
      </c>
      <c r="H16" s="34">
        <v>1527079.9779142996</v>
      </c>
      <c r="I16" s="34">
        <v>447268.48428198602</v>
      </c>
      <c r="J16" s="34">
        <v>325570.87154698058</v>
      </c>
      <c r="K16" s="34">
        <v>325570.87154698058</v>
      </c>
      <c r="L16" s="35">
        <f>IF(ISERROR(K16/$H16*100),"- ",(K16/$H16*100))</f>
        <v>21.319831066847485</v>
      </c>
      <c r="M16" s="35">
        <f>IF(ISERROR(I16/$H16*100),"- ",(I16/$H16*100))</f>
        <v>29.289132904019183</v>
      </c>
      <c r="N16" s="35">
        <v>52.829001359297024</v>
      </c>
      <c r="O16" s="35">
        <v>52.829001359297024</v>
      </c>
      <c r="P16" s="42">
        <f>IF(AND(O16&lt;0,O15&lt;0),"NA",IF(AND(O16&gt;0,O15&lt;0),"LP",IF(AND(O16&lt;0,O15&gt;0),"PL",((O16/O15-1)*100))))</f>
        <v>9.9924637629403854</v>
      </c>
      <c r="Q16" s="34">
        <v>19.362741037388432</v>
      </c>
      <c r="R16" s="37">
        <v>26.43974520493812</v>
      </c>
      <c r="S16" s="34"/>
      <c r="T16" s="39">
        <f>IF(O16&lt;0,"- ",IF(ISERROR(($E14-S16)/O16),"- ",(($E14-S16)/O16)))</f>
        <v>8.5057447318360477</v>
      </c>
      <c r="U16" s="34">
        <v>-365049.73352425901</v>
      </c>
      <c r="V16" s="34">
        <v>8457.7000000000007</v>
      </c>
      <c r="W16" s="34">
        <v>2769221.9737374499</v>
      </c>
      <c r="X16" s="39">
        <f>IF(I16&lt;0,"- ",IF(ISERROR((U16+V16+W16)/I16),"- ",(U16+V16+W16)/I16))</f>
        <v>5.3941425005302142</v>
      </c>
      <c r="Y16" s="39">
        <f>IF(ISERROR(W16/H16),"- ",(W16/H16))</f>
        <v>1.8134099155171164</v>
      </c>
      <c r="Z16" s="34">
        <v>212.97354176462161</v>
      </c>
      <c r="AA16" s="40">
        <f>IF(Z16&lt;0,"- ",IF(ISERROR(($E14/Z16)),"- ",(($E14/Z16))))</f>
        <v>2.1098864970589712</v>
      </c>
      <c r="AB16" s="34">
        <v>26.499999999999996</v>
      </c>
      <c r="AC16" s="41">
        <f>IF(ISERROR(AB16/$E14*100),"- ",(AB16/$E14*100))</f>
        <v>5.8974073661956155</v>
      </c>
      <c r="AD16" s="42">
        <v>50.16184163650945</v>
      </c>
      <c r="AE16" s="34">
        <v>61627.3</v>
      </c>
      <c r="AF16" s="43">
        <v>-0.29443605541828899</v>
      </c>
      <c r="AG16" s="44" t="e">
        <v>#N/A</v>
      </c>
    </row>
    <row r="17" spans="1:33" s="45" customFormat="1" ht="10.5" x14ac:dyDescent="0.15">
      <c r="A17" s="110"/>
      <c r="B17" s="29">
        <v>28</v>
      </c>
      <c r="D17" s="47" t="s">
        <v>1123</v>
      </c>
      <c r="E17" s="50"/>
      <c r="F17" s="52"/>
      <c r="G17" s="33" t="s">
        <v>458</v>
      </c>
      <c r="H17" s="34">
        <v>1650544.8061945483</v>
      </c>
      <c r="I17" s="34">
        <v>455591.64948371798</v>
      </c>
      <c r="J17" s="34">
        <v>347670.10635440511</v>
      </c>
      <c r="K17" s="34">
        <v>347670.10635440511</v>
      </c>
      <c r="L17" s="35">
        <f>IF(ISERROR(K17/$H17*100),"- ",(K17/$H17*100))</f>
        <v>21.063960520767925</v>
      </c>
      <c r="M17" s="35">
        <f>IF(ISERROR(I17/$H17*100),"- ",(I17/$H17*100))</f>
        <v>27.602501172574517</v>
      </c>
      <c r="N17" s="35">
        <v>56.414950250036121</v>
      </c>
      <c r="O17" s="35">
        <v>56.414950250036121</v>
      </c>
      <c r="P17" s="42">
        <f>IF(AND(O17&lt;0,O16&lt;0),"NA",IF(AND(O17&gt;0,O16&lt;0),"LP",IF(AND(O17&lt;0,O16&gt;0),"PL",((O17/O16-1)*100))))</f>
        <v>6.787841523542304</v>
      </c>
      <c r="Q17" s="34">
        <v>18.291474980516004</v>
      </c>
      <c r="R17" s="37">
        <v>24.750887799246414</v>
      </c>
      <c r="S17" s="34"/>
      <c r="T17" s="39">
        <f>IF(O17&lt;0,"- ",IF(ISERROR(($E14-S17)/O17),"- ",(($E14-S17)/O17)))</f>
        <v>7.9650872332323353</v>
      </c>
      <c r="U17" s="34">
        <v>-446417.06392105197</v>
      </c>
      <c r="V17" s="34">
        <v>8457.7000000000007</v>
      </c>
      <c r="W17" s="34">
        <v>2769221.9737374499</v>
      </c>
      <c r="X17" s="39">
        <f>IF(I17&lt;0,"- ",IF(ISERROR((U17+V17+W17)/I17),"- ",(U17+V17+W17)/I17))</f>
        <v>5.117000305993785</v>
      </c>
      <c r="Y17" s="39">
        <f>IF(ISERROR(W17/H17),"- ",(W17/H17))</f>
        <v>1.6777623747895059</v>
      </c>
      <c r="Z17" s="34">
        <v>242.8884920146578</v>
      </c>
      <c r="AA17" s="40">
        <f>IF(Z17&lt;0,"- ",IF(ISERROR(($E14/Z17)),"- ",(($E14/Z17))))</f>
        <v>1.8500258957220694</v>
      </c>
      <c r="AB17" s="34">
        <v>26.499999999999996</v>
      </c>
      <c r="AC17" s="41">
        <f>IF(ISERROR(AB17/$E14*100),"- ",(AB17/$E14*100))</f>
        <v>5.8974073661956155</v>
      </c>
      <c r="AD17" s="42">
        <v>46.973364121655024</v>
      </c>
      <c r="AE17" s="34">
        <v>61627.3</v>
      </c>
      <c r="AF17" s="43">
        <v>-0.31590545769242878</v>
      </c>
      <c r="AG17" s="44" t="e">
        <v>#N/A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summary'!$A$269:$B$276,2,FALSE)</f>
        <v>TATA IB Equity</v>
      </c>
      <c r="D19" s="63" t="s">
        <v>734</v>
      </c>
      <c r="E19" s="64">
        <v>194.14</v>
      </c>
      <c r="F19" s="65">
        <v>26013.554589918313</v>
      </c>
      <c r="G19" s="33" t="s">
        <v>518</v>
      </c>
      <c r="H19" s="66">
        <v>2168403.5</v>
      </c>
      <c r="I19" s="66">
        <v>252984.5</v>
      </c>
      <c r="J19" s="66">
        <v>34205.10000000002</v>
      </c>
      <c r="K19" s="66">
        <v>42751.500000000022</v>
      </c>
      <c r="L19" s="67">
        <f>IF(ISERROR(K19/$H19*100),"- ",(K19/$H19*100))</f>
        <v>1.9715657164360794</v>
      </c>
      <c r="M19" s="67">
        <f>IF(ISERROR(I19/$H19*100),"- ",(I19/$H19*100))</f>
        <v>11.666855361559783</v>
      </c>
      <c r="N19" s="67">
        <v>2.7420236644648255</v>
      </c>
      <c r="O19" s="67">
        <v>3.4271387802218962</v>
      </c>
      <c r="P19" s="68" t="s">
        <v>50</v>
      </c>
      <c r="Q19" s="66">
        <v>7.7793701234118817</v>
      </c>
      <c r="R19" s="69">
        <v>4.6670570118051682</v>
      </c>
      <c r="S19" s="66">
        <v>0</v>
      </c>
      <c r="T19" s="70">
        <f>IF(O19&lt;0,"- ",IF(ISERROR(($E19-S19)/O19),"- ",(($E19-S19)/O19)))</f>
        <v>56.647837292258721</v>
      </c>
      <c r="U19" s="66">
        <v>827114.2</v>
      </c>
      <c r="V19" s="66">
        <v>1831.5</v>
      </c>
      <c r="W19" s="66">
        <v>2423552.8133697398</v>
      </c>
      <c r="X19" s="70">
        <f>IF(I19&lt;0,"- ",IF(ISERROR((U19+V19+W19)/I19),"- ",(U19+V19+W19)/I19))</f>
        <v>12.856513001269802</v>
      </c>
      <c r="Y19" s="70">
        <f>IF(ISERROR(W19/H19),"- ",(W19/H19))</f>
        <v>1.1176668979596001</v>
      </c>
      <c r="Z19" s="66">
        <v>73.085382864105696</v>
      </c>
      <c r="AA19" s="71">
        <f>IF(Z19&lt;0,"- ",IF(ISERROR(($E19/Z19)),"- ",(($E19/Z19))))</f>
        <v>2.6563451184347238</v>
      </c>
      <c r="AB19" s="66">
        <v>3.5992672994292305</v>
      </c>
      <c r="AC19" s="72">
        <f>IF(ISERROR(AB19/$E19*100),"- ",(AB19/$E19*100))</f>
        <v>1.8539545170646086</v>
      </c>
      <c r="AD19" s="73">
        <v>131.26317420501613</v>
      </c>
      <c r="AE19" s="66">
        <v>12474.4</v>
      </c>
      <c r="AF19" s="74">
        <v>0.90008636153707855</v>
      </c>
      <c r="AG19" s="75">
        <v>2.0265932883346163</v>
      </c>
    </row>
    <row r="20" spans="1:33" s="45" customFormat="1" ht="10.5" x14ac:dyDescent="0.15">
      <c r="A20" s="110"/>
      <c r="B20" s="29">
        <v>26</v>
      </c>
      <c r="C20" s="47"/>
      <c r="D20" s="47" t="s">
        <v>1039</v>
      </c>
      <c r="E20" s="48"/>
      <c r="F20" s="32"/>
      <c r="G20" s="33" t="s">
        <v>311</v>
      </c>
      <c r="H20" s="34">
        <v>2318122.7371544931</v>
      </c>
      <c r="I20" s="34">
        <v>353568.29988839012</v>
      </c>
      <c r="J20" s="34">
        <v>114471.76430098669</v>
      </c>
      <c r="K20" s="34">
        <v>114471.76430098669</v>
      </c>
      <c r="L20" s="35">
        <f>IF(ISERROR(K20/$H20*100),"- ",(K20/$H20*100))</f>
        <v>4.9381235284159857</v>
      </c>
      <c r="M20" s="35">
        <f>IF(ISERROR(I20/$H20*100),"- ",(I20/$H20*100))</f>
        <v>15.252354598031204</v>
      </c>
      <c r="N20" s="35">
        <v>9.1765346871181546</v>
      </c>
      <c r="O20" s="35">
        <v>9.1765346871181546</v>
      </c>
      <c r="P20" s="42">
        <f>IF(AND(O20&lt;0,O19&lt;0),"NA",IF(AND(O20&gt;0,O19&lt;0),"LP",IF(AND(O20&lt;0,O19&gt;0),"PL",((O20/O19-1)*100))))</f>
        <v>167.76081377492403</v>
      </c>
      <c r="Q20" s="34">
        <v>11.3988791491531</v>
      </c>
      <c r="R20" s="37">
        <v>12.094494810783653</v>
      </c>
      <c r="S20" s="34">
        <v>0</v>
      </c>
      <c r="T20" s="38">
        <f>IF(O20&lt;0,"- ",IF(ISERROR(($E19-S20)/O20),"- ",(($E19-S20)/O20)))</f>
        <v>21.156134272835043</v>
      </c>
      <c r="U20" s="34">
        <v>834482.42610689241</v>
      </c>
      <c r="V20" s="34">
        <v>-635.80000000000018</v>
      </c>
      <c r="W20" s="34">
        <v>2423552.8133697398</v>
      </c>
      <c r="X20" s="38">
        <f>IF(I20&lt;0,"- ",IF(ISERROR((U20+V20+W20)/I20),"- ",(U20+V20+W20)/I20))</f>
        <v>9.2129284228956205</v>
      </c>
      <c r="Y20" s="39">
        <f>IF(ISERROR(W20/H20),"- ",(W20/H20))</f>
        <v>1.0454807998409361</v>
      </c>
      <c r="Z20" s="34">
        <v>78.661917551223823</v>
      </c>
      <c r="AA20" s="40">
        <f>IF(Z20&lt;0,"- ",IF(ISERROR(($E19/Z20)),"- ",(($E19/Z20))))</f>
        <v>2.4680303511998427</v>
      </c>
      <c r="AB20" s="34">
        <v>3.5999999999999996</v>
      </c>
      <c r="AC20" s="41">
        <f>IF(ISERROR(AB20/$E19*100),"- ",(AB20/$E19*100))</f>
        <v>1.8543319254146491</v>
      </c>
      <c r="AD20" s="42">
        <v>39.230495200477058</v>
      </c>
      <c r="AE20" s="34">
        <v>12474.4</v>
      </c>
      <c r="AF20" s="43">
        <v>0.88111442723654143</v>
      </c>
      <c r="AG20" s="44">
        <v>2.8764343990398547</v>
      </c>
    </row>
    <row r="21" spans="1:33" s="45" customFormat="1" ht="10.5" x14ac:dyDescent="0.15">
      <c r="A21" s="110"/>
      <c r="B21" s="29">
        <v>27</v>
      </c>
      <c r="C21" s="47"/>
      <c r="D21" s="49" t="s">
        <v>1040</v>
      </c>
      <c r="E21" s="50"/>
      <c r="F21" s="51"/>
      <c r="G21" s="33" t="s">
        <v>407</v>
      </c>
      <c r="H21" s="34">
        <v>2564438.1932286816</v>
      </c>
      <c r="I21" s="34">
        <v>447951.12246428314</v>
      </c>
      <c r="J21" s="34">
        <v>188225.95690252943</v>
      </c>
      <c r="K21" s="34">
        <v>188225.95690252943</v>
      </c>
      <c r="L21" s="35">
        <f>IF(ISERROR(K21/$H21*100),"- ",(K21/$H21*100))</f>
        <v>7.339851566691455</v>
      </c>
      <c r="M21" s="35">
        <f>IF(ISERROR(I21/$H21*100),"- ",(I21/$H21*100))</f>
        <v>17.467807321193547</v>
      </c>
      <c r="N21" s="35">
        <v>15.088978780745322</v>
      </c>
      <c r="O21" s="35">
        <v>15.088978780745322</v>
      </c>
      <c r="P21" s="42">
        <f>IF(AND(O21&lt;0,O20&lt;0),"NA",IF(AND(O21&gt;0,O20&lt;0),"LP",IF(AND(O21&lt;0,O20&gt;0),"PL",((O21/O20-1)*100))))</f>
        <v>64.430030455035975</v>
      </c>
      <c r="Q21" s="34">
        <v>14.871577038208288</v>
      </c>
      <c r="R21" s="37">
        <v>17.91903885794661</v>
      </c>
      <c r="S21" s="34">
        <v>0</v>
      </c>
      <c r="T21" s="39">
        <f>IF(O21&lt;0,"- ",IF(ISERROR(($E19-S21)/O21),"- ",(($E19-S21)/O21)))</f>
        <v>12.866344556580417</v>
      </c>
      <c r="U21" s="34">
        <v>746221.52157660259</v>
      </c>
      <c r="V21" s="34">
        <v>-3103.1000000000004</v>
      </c>
      <c r="W21" s="34">
        <v>2423552.8133697398</v>
      </c>
      <c r="X21" s="39">
        <f>IF(I21&lt;0,"- ",IF(ISERROR((U21+V21+W21)/I21),"- ",(U21+V21+W21)/I21))</f>
        <v>7.069233843026776</v>
      </c>
      <c r="Y21" s="39">
        <f>IF(ISERROR(W21/H21),"- ",(W21/H21))</f>
        <v>0.94506189299826171</v>
      </c>
      <c r="Z21" s="34">
        <v>89.750896331969102</v>
      </c>
      <c r="AA21" s="40">
        <f>IF(Z21&lt;0,"- ",IF(ISERROR(($E19/Z21)),"- ",(($E19/Z21))))</f>
        <v>2.1630981743281787</v>
      </c>
      <c r="AB21" s="34">
        <v>4</v>
      </c>
      <c r="AC21" s="41">
        <f>IF(ISERROR(AB21/$E19*100),"- ",(AB21/$E19*100))</f>
        <v>2.0603688060162768</v>
      </c>
      <c r="AD21" s="42">
        <v>26.509414971835621</v>
      </c>
      <c r="AE21" s="34">
        <v>12474.4</v>
      </c>
      <c r="AF21" s="43">
        <v>0.71166658420516504</v>
      </c>
      <c r="AG21" s="44">
        <v>4.1924413044545918</v>
      </c>
    </row>
    <row r="22" spans="1:33" s="45" customFormat="1" ht="10.5" x14ac:dyDescent="0.15">
      <c r="A22" s="110"/>
      <c r="B22" s="29">
        <v>28</v>
      </c>
      <c r="D22" s="47" t="s">
        <v>1122</v>
      </c>
      <c r="E22" s="50"/>
      <c r="F22" s="52"/>
      <c r="G22" s="33" t="s">
        <v>458</v>
      </c>
      <c r="H22" s="34">
        <v>2648199.1944794017</v>
      </c>
      <c r="I22" s="34">
        <v>481401.85477388394</v>
      </c>
      <c r="J22" s="34">
        <v>217726.13254078277</v>
      </c>
      <c r="K22" s="34">
        <v>217726.13254078277</v>
      </c>
      <c r="L22" s="35">
        <f>IF(ISERROR(K22/$H22*100),"- ",(K22/$H22*100))</f>
        <v>8.2216675012464329</v>
      </c>
      <c r="M22" s="35">
        <f>IF(ISERROR(I22/$H22*100),"- ",(I22/$H22*100))</f>
        <v>18.178460886833729</v>
      </c>
      <c r="N22" s="35">
        <v>17.453836059512504</v>
      </c>
      <c r="O22" s="35">
        <v>17.453836059512504</v>
      </c>
      <c r="P22" s="42">
        <f>IF(AND(O22&lt;0,O21&lt;0),"NA",IF(AND(O22&gt;0,O21&lt;0),"LP",IF(AND(O22&lt;0,O21&gt;0),"PL",((O22/O21-1)*100))))</f>
        <v>15.672745738001304</v>
      </c>
      <c r="Q22" s="34">
        <v>15.537416371774027</v>
      </c>
      <c r="R22" s="37">
        <v>18.185281854545813</v>
      </c>
      <c r="S22" s="34">
        <v>0</v>
      </c>
      <c r="T22" s="39">
        <f>IF(O22&lt;0,"- ",IF(ISERROR(($E19-S22)/O22),"- ",(($E19-S22)/O22)))</f>
        <v>11.123056234631692</v>
      </c>
      <c r="U22" s="34">
        <v>653063.74553067936</v>
      </c>
      <c r="V22" s="34">
        <v>-5570.4000000000005</v>
      </c>
      <c r="W22" s="34">
        <v>2423552.8133697398</v>
      </c>
      <c r="X22" s="39">
        <f>IF(I22&lt;0,"- ",IF(ISERROR((U22+V22+W22)/I22),"- ",(U22+V22+W22)/I22))</f>
        <v>6.3793816505815082</v>
      </c>
      <c r="Y22" s="39">
        <f>IF(ISERROR(W22/H22),"- ",(W22/H22))</f>
        <v>0.91517013464169406</v>
      </c>
      <c r="Z22" s="34">
        <v>102.20473239148158</v>
      </c>
      <c r="AA22" s="40">
        <f>IF(Z22&lt;0,"- ",IF(ISERROR(($E19/Z22)),"- ",(($E19/Z22))))</f>
        <v>1.8995206528830058</v>
      </c>
      <c r="AB22" s="34">
        <v>5</v>
      </c>
      <c r="AC22" s="41">
        <f>IF(ISERROR(AB22/$E19*100),"- ",(AB22/$E19*100))</f>
        <v>2.5754610075203463</v>
      </c>
      <c r="AD22" s="42">
        <v>28.64699761675001</v>
      </c>
      <c r="AE22" s="34">
        <v>12474.4</v>
      </c>
      <c r="AF22" s="43">
        <v>0.5474456582563958</v>
      </c>
      <c r="AG22" s="44">
        <v>5.0160412838888551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summary'!$A$269:$B$276,2,FALSE)</f>
        <v>HNDL IB Equity</v>
      </c>
      <c r="D24" s="63" t="s">
        <v>729</v>
      </c>
      <c r="E24" s="64">
        <v>916.25</v>
      </c>
      <c r="F24" s="65">
        <v>21989.167895709223</v>
      </c>
      <c r="G24" s="33" t="s">
        <v>518</v>
      </c>
      <c r="H24" s="66">
        <v>2384960</v>
      </c>
      <c r="I24" s="66">
        <v>339550</v>
      </c>
      <c r="J24" s="66">
        <v>157526.73188860033</v>
      </c>
      <c r="K24" s="66">
        <v>166316.73188860033</v>
      </c>
      <c r="L24" s="67">
        <f>IF(ISERROR(K24/$H24*100),"- ",(K24/$H24*100))</f>
        <v>6.9735648349909569</v>
      </c>
      <c r="M24" s="67">
        <f>IF(ISERROR(I24/$H24*100),"- ",(I24/$H24*100))</f>
        <v>14.23713605259627</v>
      </c>
      <c r="N24" s="67">
        <v>70.957987337207356</v>
      </c>
      <c r="O24" s="67">
        <v>74.917446796666823</v>
      </c>
      <c r="P24" s="68" t="s">
        <v>50</v>
      </c>
      <c r="Q24" s="66">
        <v>14.390528986577719</v>
      </c>
      <c r="R24" s="69">
        <v>14.471447816110187</v>
      </c>
      <c r="S24" s="66">
        <v>0</v>
      </c>
      <c r="T24" s="70">
        <f>IF(O24&lt;0,"- ",IF(ISERROR(($E24-S24)/O24),"- ",(($E24-S24)/O24)))</f>
        <v>12.230128483780165</v>
      </c>
      <c r="U24" s="66">
        <v>270510</v>
      </c>
      <c r="V24" s="66">
        <v>120</v>
      </c>
      <c r="W24" s="66">
        <v>2048620.82700375</v>
      </c>
      <c r="X24" s="70">
        <f>IF(I24&lt;0,"- ",IF(ISERROR((U24+V24+W24)/I24),"- ",(U24+V24+W24)/I24))</f>
        <v>6.830366152271389</v>
      </c>
      <c r="Y24" s="70">
        <f>IF(ISERROR(W24/H24),"- ",(W24/H24))</f>
        <v>0.85897492075496029</v>
      </c>
      <c r="Z24" s="66">
        <v>557.24774774774778</v>
      </c>
      <c r="AA24" s="71">
        <f>IF(Z24&lt;0,"- ",IF(ISERROR(($E24/Z24)),"- ",(($E24/Z24))))</f>
        <v>1.6442417285726987</v>
      </c>
      <c r="AB24" s="66">
        <v>3.5045045045045047</v>
      </c>
      <c r="AC24" s="72">
        <f>IF(ISERROR(AB24/$E24*100),"- ",(AB24/$E24*100))</f>
        <v>0.38248343841795412</v>
      </c>
      <c r="AD24" s="73">
        <v>4.938844288029701</v>
      </c>
      <c r="AE24" s="66">
        <v>2220</v>
      </c>
      <c r="AF24" s="74">
        <v>0.2353509252734059</v>
      </c>
      <c r="AG24" s="75">
        <v>7.3281661304474994</v>
      </c>
    </row>
    <row r="25" spans="1:33" s="45" customFormat="1" ht="10.5" x14ac:dyDescent="0.15">
      <c r="A25" s="110"/>
      <c r="B25" s="29">
        <v>26</v>
      </c>
      <c r="C25" s="47"/>
      <c r="D25" s="47" t="s">
        <v>928</v>
      </c>
      <c r="E25" s="48"/>
      <c r="F25" s="32"/>
      <c r="G25" s="33" t="s">
        <v>311</v>
      </c>
      <c r="H25" s="34">
        <v>2531158.6825727895</v>
      </c>
      <c r="I25" s="34">
        <v>338281.62161980383</v>
      </c>
      <c r="J25" s="34">
        <v>168598.05923216391</v>
      </c>
      <c r="K25" s="34">
        <v>168598.05923216391</v>
      </c>
      <c r="L25" s="35">
        <f>IF(ISERROR(K25/$H25*100),"- ",(K25/$H25*100))</f>
        <v>6.6609043673545143</v>
      </c>
      <c r="M25" s="35">
        <f>IF(ISERROR(I25/$H25*100),"- ",(I25/$H25*100))</f>
        <v>13.364694357129691</v>
      </c>
      <c r="N25" s="35">
        <v>75.945071726199956</v>
      </c>
      <c r="O25" s="35">
        <v>75.945071726199956</v>
      </c>
      <c r="P25" s="42">
        <f>IF(AND(O25&lt;0,O24&lt;0),"NA",IF(AND(O25&gt;0,O24&lt;0),"LP",IF(AND(O25&lt;0,O24&gt;0),"PL",((O25/O24-1)*100))))</f>
        <v>1.3716763897763329</v>
      </c>
      <c r="Q25" s="34">
        <v>12.596700025657052</v>
      </c>
      <c r="R25" s="37">
        <v>12.905832935527178</v>
      </c>
      <c r="S25" s="34">
        <v>0</v>
      </c>
      <c r="T25" s="38">
        <f>IF(O25&lt;0,"- ",IF(ISERROR(($E24-S25)/O25),"- ",(($E24-S25)/O25)))</f>
        <v>12.064640656385173</v>
      </c>
      <c r="U25" s="34">
        <v>334856.77400868043</v>
      </c>
      <c r="V25" s="34">
        <v>120</v>
      </c>
      <c r="W25" s="34">
        <v>2048620.82700375</v>
      </c>
      <c r="X25" s="38">
        <f>IF(I25&lt;0,"- ",IF(ISERROR((U25+V25+W25)/I25),"- ",(U25+V25+W25)/I25))</f>
        <v>7.0461930198837885</v>
      </c>
      <c r="Y25" s="39">
        <f>IF(ISERROR(W25/H25),"- ",(W25/H25))</f>
        <v>0.80936088326214095</v>
      </c>
      <c r="Z25" s="34">
        <v>619.66306623216008</v>
      </c>
      <c r="AA25" s="40">
        <f>IF(Z25&lt;0,"- ",IF(ISERROR(($E24/Z25)),"- ",(($E24/Z25))))</f>
        <v>1.4786261275360923</v>
      </c>
      <c r="AB25" s="34">
        <v>7.1918918918918919</v>
      </c>
      <c r="AC25" s="41">
        <f>IF(ISERROR(AB25/$E24*100),"- ",(AB25/$E24*100))</f>
        <v>0.78492680948342619</v>
      </c>
      <c r="AD25" s="42">
        <v>9.4698598979804398</v>
      </c>
      <c r="AE25" s="34">
        <v>2220</v>
      </c>
      <c r="AF25" s="43">
        <v>0.25630239558258427</v>
      </c>
      <c r="AG25" s="44">
        <v>7.2074873315387267</v>
      </c>
    </row>
    <row r="26" spans="1:33" s="45" customFormat="1" ht="10.5" x14ac:dyDescent="0.15">
      <c r="A26" s="110"/>
      <c r="B26" s="29">
        <v>27</v>
      </c>
      <c r="C26" s="47"/>
      <c r="D26" s="49" t="s">
        <v>984</v>
      </c>
      <c r="E26" s="50"/>
      <c r="F26" s="51"/>
      <c r="G26" s="33" t="s">
        <v>407</v>
      </c>
      <c r="H26" s="34">
        <v>2642656.2130093882</v>
      </c>
      <c r="I26" s="34">
        <v>369926.72143527213</v>
      </c>
      <c r="J26" s="34">
        <v>178225.31316095739</v>
      </c>
      <c r="K26" s="34">
        <v>178225.31316095739</v>
      </c>
      <c r="L26" s="35">
        <f>IF(ISERROR(K26/$H26*100),"- ",(K26/$H26*100))</f>
        <v>6.744173240680408</v>
      </c>
      <c r="M26" s="35">
        <f>IF(ISERROR(I26/$H26*100),"- ",(I26/$H26*100))</f>
        <v>13.998291552801309</v>
      </c>
      <c r="N26" s="35">
        <v>80.281672595025853</v>
      </c>
      <c r="O26" s="35">
        <v>80.281672595025853</v>
      </c>
      <c r="P26" s="42">
        <f>IF(AND(O26&lt;0,O25&lt;0),"NA",IF(AND(O26&gt;0,O25&lt;0),"LP",IF(AND(O26&lt;0,O25&gt;0),"PL",((O26/O25-1)*100))))</f>
        <v>5.7101807533481264</v>
      </c>
      <c r="Q26" s="34">
        <v>12.47388593764609</v>
      </c>
      <c r="R26" s="37">
        <v>12.265973268342069</v>
      </c>
      <c r="S26" s="34">
        <v>0</v>
      </c>
      <c r="T26" s="39">
        <f>IF(O26&lt;0,"- ",IF(ISERROR(($E24-S26)/O26),"- ",(($E24-S26)/O26)))</f>
        <v>11.412941090825873</v>
      </c>
      <c r="U26" s="34">
        <v>408986.78187509696</v>
      </c>
      <c r="V26" s="34">
        <v>120</v>
      </c>
      <c r="W26" s="34">
        <v>2048620.82700375</v>
      </c>
      <c r="X26" s="39">
        <f>IF(I26&lt;0,"- ",IF(ISERROR((U26+V26+W26)/I26),"- ",(U26+V26+W26)/I26))</f>
        <v>6.6438228613038639</v>
      </c>
      <c r="Y26" s="39">
        <f>IF(ISERROR(W26/H26),"- ",(W26/H26))</f>
        <v>0.77521276392998306</v>
      </c>
      <c r="Z26" s="34">
        <v>689.35124251787238</v>
      </c>
      <c r="AA26" s="40">
        <f>IF(Z26&lt;0,"- ",IF(ISERROR(($E24/Z26)),"- ",(($E24/Z26))))</f>
        <v>1.3291482534409806</v>
      </c>
      <c r="AB26" s="34">
        <v>7.3730440625264873</v>
      </c>
      <c r="AC26" s="41">
        <f>IF(ISERROR(AB26/$E24*100),"- ",(AB26/$E24*100))</f>
        <v>0.80469785129893456</v>
      </c>
      <c r="AD26" s="42">
        <v>9.183969172788899</v>
      </c>
      <c r="AE26" s="34">
        <v>2220</v>
      </c>
      <c r="AF26" s="43">
        <v>0.28145309827641724</v>
      </c>
      <c r="AG26" s="44">
        <v>6.5548409550483475</v>
      </c>
    </row>
    <row r="27" spans="1:33" s="45" customFormat="1" ht="10.5" x14ac:dyDescent="0.15">
      <c r="A27" s="110"/>
      <c r="B27" s="29">
        <v>28</v>
      </c>
      <c r="D27" s="47" t="s">
        <v>1122</v>
      </c>
      <c r="E27" s="50"/>
      <c r="F27" s="52"/>
      <c r="G27" s="33" t="s">
        <v>458</v>
      </c>
      <c r="H27" s="34">
        <v>2782877.7409205092</v>
      </c>
      <c r="I27" s="34">
        <v>399259.91668682685</v>
      </c>
      <c r="J27" s="34">
        <v>186403.88981695991</v>
      </c>
      <c r="K27" s="34">
        <v>186403.88981695991</v>
      </c>
      <c r="L27" s="35">
        <f>IF(ISERROR(K27/$H27*100),"- ",(K27/$H27*100))</f>
        <v>6.698242149700115</v>
      </c>
      <c r="M27" s="35">
        <f>IF(ISERROR(I27/$H27*100),"- ",(I27/$H27*100))</f>
        <v>14.347016069587063</v>
      </c>
      <c r="N27" s="35">
        <v>83.965716133765739</v>
      </c>
      <c r="O27" s="35">
        <v>83.965716133765739</v>
      </c>
      <c r="P27" s="42">
        <f>IF(AND(O27&lt;0,O26&lt;0),"NA",IF(AND(O27&gt;0,O26&lt;0),"LP",IF(AND(O27&lt;0,O26&gt;0),"PL",((O27/O26-1)*100))))</f>
        <v>4.5888973406467581</v>
      </c>
      <c r="Q27" s="34">
        <v>12.234247747834761</v>
      </c>
      <c r="R27" s="37">
        <v>11.565199785965127</v>
      </c>
      <c r="S27" s="34">
        <v>0</v>
      </c>
      <c r="T27" s="39">
        <f>IF(O27&lt;0,"- ",IF(ISERROR(($E24-S27)/O27),"- ",(($E24-S27)/O27)))</f>
        <v>10.912191811004417</v>
      </c>
      <c r="U27" s="34">
        <v>401970.83332885464</v>
      </c>
      <c r="V27" s="34">
        <v>120</v>
      </c>
      <c r="W27" s="34">
        <v>2048620.82700375</v>
      </c>
      <c r="X27" s="39">
        <f>IF(I27&lt;0,"- ",IF(ISERROR((U27+V27+W27)/I27),"- ",(U27+V27+W27)/I27))</f>
        <v>6.1381359808650764</v>
      </c>
      <c r="Y27" s="39">
        <f>IF(ISERROR(W27/H27),"- ",(W27/H27))</f>
        <v>0.7361519325409227</v>
      </c>
      <c r="Z27" s="34">
        <v>762.68966793249069</v>
      </c>
      <c r="AA27" s="40">
        <f>IF(Z27&lt;0,"- ",IF(ISERROR(($E24/Z27)),"- ",(($E24/Z27))))</f>
        <v>1.2013405170202223</v>
      </c>
      <c r="AB27" s="34">
        <v>9.154692745056721</v>
      </c>
      <c r="AC27" s="41">
        <f>IF(ISERROR(AB27/$E24*100),"- ",(AB27/$E24*100))</f>
        <v>0.9991479121480733</v>
      </c>
      <c r="AD27" s="42">
        <v>10.902893664924369</v>
      </c>
      <c r="AE27" s="34">
        <v>2220</v>
      </c>
      <c r="AF27" s="43">
        <v>0.24937928632237652</v>
      </c>
      <c r="AG27" s="44">
        <v>6.2726137606827441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09">
        <v>5</v>
      </c>
      <c r="B29" s="29">
        <v>25</v>
      </c>
      <c r="C29" s="30" t="str">
        <f>VLOOKUP($A29,'All cos summary'!$A$269:$B$276,2,FALSE)</f>
        <v>JINDALST IB Equity</v>
      </c>
      <c r="D29" s="63" t="s">
        <v>1153</v>
      </c>
      <c r="E29" s="64">
        <v>1141.3</v>
      </c>
      <c r="F29" s="65">
        <v>12464.543177224279</v>
      </c>
      <c r="G29" s="33" t="s">
        <v>518</v>
      </c>
      <c r="H29" s="66">
        <v>497649.7</v>
      </c>
      <c r="I29" s="66">
        <v>97251.9</v>
      </c>
      <c r="J29" s="66">
        <v>28120.499999999993</v>
      </c>
      <c r="K29" s="66">
        <v>42724.999999999993</v>
      </c>
      <c r="L29" s="67">
        <f>IF(ISERROR(K29/$H29*100),"- ",(K29/$H29*100))</f>
        <v>8.5853563259457388</v>
      </c>
      <c r="M29" s="67">
        <f>IF(ISERROR(I29/$H29*100),"- ",(I29/$H29*100))</f>
        <v>19.542240254540491</v>
      </c>
      <c r="N29" s="67">
        <v>27.792547934374372</v>
      </c>
      <c r="O29" s="67">
        <v>42.226724649140138</v>
      </c>
      <c r="P29" s="68" t="s">
        <v>50</v>
      </c>
      <c r="Q29" s="66">
        <v>10.0563681086748</v>
      </c>
      <c r="R29" s="69">
        <v>9.3387069786971448</v>
      </c>
      <c r="S29" s="66">
        <v>0</v>
      </c>
      <c r="T29" s="70">
        <f>IF(O29&lt;0,"- ",IF(ISERROR(($E29-S29)/O29),"- ",(($E29-S29)/O29)))</f>
        <v>27.027907314218847</v>
      </c>
      <c r="U29" s="66">
        <v>119566.49999999997</v>
      </c>
      <c r="V29" s="66">
        <v>2344.4</v>
      </c>
      <c r="W29" s="66">
        <v>1161259.1651061</v>
      </c>
      <c r="X29" s="70">
        <f>IF(I29&lt;0,"- ",IF(ISERROR((U29+V29+W29)/I29),"- ",(U29+V29+W29)/I29))</f>
        <v>13.194293017474209</v>
      </c>
      <c r="Y29" s="70">
        <f>IF(ISERROR(W29/H29),"- ",(W29/H29))</f>
        <v>2.3334871197673785</v>
      </c>
      <c r="Z29" s="66">
        <v>466.3459181656454</v>
      </c>
      <c r="AA29" s="71">
        <f>IF(Z29&lt;0,"- ",IF(ISERROR(($E29/Z29)),"- ",(($E29/Z29))))</f>
        <v>2.4473249481613601</v>
      </c>
      <c r="AB29" s="66">
        <v>1.9753903933583714</v>
      </c>
      <c r="AC29" s="72">
        <f>IF(ISERROR(AB29/$E29*100),"- ",(AB29/$E29*100))</f>
        <v>0.17308248430372133</v>
      </c>
      <c r="AD29" s="73">
        <v>7.1076261090663406</v>
      </c>
      <c r="AE29" s="66">
        <v>1011.8</v>
      </c>
      <c r="AF29" s="74">
        <v>0.25944784402121418</v>
      </c>
      <c r="AG29" s="75">
        <v>5.3027559295164926</v>
      </c>
    </row>
    <row r="30" spans="1:33" s="45" customFormat="1" ht="10.5" x14ac:dyDescent="0.15">
      <c r="A30" s="110"/>
      <c r="B30" s="29">
        <v>26</v>
      </c>
      <c r="C30" s="47"/>
      <c r="D30" s="47" t="s">
        <v>1041</v>
      </c>
      <c r="E30" s="48"/>
      <c r="F30" s="32"/>
      <c r="G30" s="33" t="s">
        <v>311</v>
      </c>
      <c r="H30" s="34">
        <v>526371.93453676451</v>
      </c>
      <c r="I30" s="34">
        <v>96042.956784017035</v>
      </c>
      <c r="J30" s="34">
        <v>36068.727098471754</v>
      </c>
      <c r="K30" s="34">
        <v>33981.527098471757</v>
      </c>
      <c r="L30" s="35">
        <f>IF(ISERROR(K30/$H30*100),"- ",(K30/$H30*100))</f>
        <v>6.4558014720859536</v>
      </c>
      <c r="M30" s="35">
        <f>IF(ISERROR(I30/$H30*100),"- ",(I30/$H30*100))</f>
        <v>18.246215362629464</v>
      </c>
      <c r="N30" s="35">
        <v>35.648079757335204</v>
      </c>
      <c r="O30" s="35">
        <v>33.585221484949358</v>
      </c>
      <c r="P30" s="42">
        <f>IF(AND(O30&lt;0,O29&lt;0),"NA",IF(AND(O30&gt;0,O29&lt;0),"LP",IF(AND(O30&lt;0,O29&gt;0),"PL",((O30/O29-1)*100))))</f>
        <v>-20.464535755478607</v>
      </c>
      <c r="Q30" s="34">
        <v>8.5901403602349227</v>
      </c>
      <c r="R30" s="37">
        <v>6.9582166706687723</v>
      </c>
      <c r="S30" s="34">
        <v>0</v>
      </c>
      <c r="T30" s="38">
        <f>IF(O30&lt;0,"- ",IF(ISERROR(($E29-S30)/O30),"- ",(($E29-S30)/O30)))</f>
        <v>33.982208529172688</v>
      </c>
      <c r="U30" s="34">
        <v>156617.73394294645</v>
      </c>
      <c r="V30" s="34">
        <v>2344.4</v>
      </c>
      <c r="W30" s="34">
        <v>1161259.1651061</v>
      </c>
      <c r="X30" s="38">
        <f>IF(I30&lt;0,"- ",IF(ISERROR((U30+V30+W30)/I30),"- ",(U30+V30+W30)/I30))</f>
        <v>13.746154254892231</v>
      </c>
      <c r="Y30" s="39">
        <f>IF(ISERROR(W30/H30),"- ",(W30/H30))</f>
        <v>2.2061570705285991</v>
      </c>
      <c r="Z30" s="34">
        <v>498.99399792298055</v>
      </c>
      <c r="AA30" s="40">
        <f>IF(Z30&lt;0,"- ",IF(ISERROR(($E29/Z30)),"- ",(($E29/Z30))))</f>
        <v>2.2872018596427264</v>
      </c>
      <c r="AB30" s="34">
        <v>2.9999999999999996</v>
      </c>
      <c r="AC30" s="41">
        <f>IF(ISERROR(AB30/$E29*100),"- ",(AB30/$E29*100))</f>
        <v>0.26285814422150178</v>
      </c>
      <c r="AD30" s="42">
        <v>8.4156005608764914</v>
      </c>
      <c r="AE30" s="34">
        <v>1011.8</v>
      </c>
      <c r="AF30" s="43">
        <v>0.31916565281600878</v>
      </c>
      <c r="AG30" s="44">
        <v>4.3053932596571878</v>
      </c>
    </row>
    <row r="31" spans="1:33" s="45" customFormat="1" ht="10.5" x14ac:dyDescent="0.15">
      <c r="A31" s="110"/>
      <c r="B31" s="29">
        <v>27</v>
      </c>
      <c r="C31" s="47"/>
      <c r="D31" s="49" t="s">
        <v>826</v>
      </c>
      <c r="E31" s="50"/>
      <c r="F31" s="51"/>
      <c r="G31" s="33" t="s">
        <v>407</v>
      </c>
      <c r="H31" s="34">
        <v>704873.5322639558</v>
      </c>
      <c r="I31" s="34">
        <v>142704.49550140405</v>
      </c>
      <c r="J31" s="34">
        <v>63640.433615843263</v>
      </c>
      <c r="K31" s="34">
        <v>63640.433615843263</v>
      </c>
      <c r="L31" s="35">
        <f>IF(ISERROR(K31/$H31*100),"- ",(K31/$H31*100))</f>
        <v>9.0286314782510058</v>
      </c>
      <c r="M31" s="35">
        <f>IF(ISERROR(I31/$H31*100),"- ",(I31/$H31*100))</f>
        <v>20.245404171022997</v>
      </c>
      <c r="N31" s="35">
        <v>62.898234449341039</v>
      </c>
      <c r="O31" s="35">
        <v>62.898234449341039</v>
      </c>
      <c r="P31" s="42">
        <f>IF(AND(O31&lt;0,O30&lt;0),"NA",IF(AND(O31&gt;0,O30&lt;0),"LP",IF(AND(O31&lt;0,O30&gt;0),"PL",((O31/O30-1)*100))))</f>
        <v>87.279498744791084</v>
      </c>
      <c r="Q31" s="34">
        <v>12.898542828275666</v>
      </c>
      <c r="R31" s="37">
        <v>11.913827956966564</v>
      </c>
      <c r="S31" s="34">
        <v>0</v>
      </c>
      <c r="T31" s="39">
        <f>IF(O31&lt;0,"- ",IF(ISERROR(($E29-S31)/O31),"- ",(($E29-S31)/O31)))</f>
        <v>18.145183406049593</v>
      </c>
      <c r="U31" s="34">
        <v>164730.05770935502</v>
      </c>
      <c r="V31" s="34">
        <v>2344.4</v>
      </c>
      <c r="W31" s="34">
        <v>1161259.1651061</v>
      </c>
      <c r="X31" s="39">
        <f>IF(I31&lt;0,"- ",IF(ISERROR((U31+V31+W31)/I31),"- ",(U31+V31+W31)/I31))</f>
        <v>9.3082815516655248</v>
      </c>
      <c r="Y31" s="39">
        <f>IF(ISERROR(W31/H31),"- ",(W31/H31))</f>
        <v>1.647471655484491</v>
      </c>
      <c r="Z31" s="34">
        <v>556.8922323723217</v>
      </c>
      <c r="AA31" s="40">
        <f>IF(Z31&lt;0,"- ",IF(ISERROR(($E29/Z31)),"- ",(($E29/Z31))))</f>
        <v>2.0494090843001027</v>
      </c>
      <c r="AB31" s="34">
        <v>5</v>
      </c>
      <c r="AC31" s="41">
        <f>IF(ISERROR(AB31/$E29*100),"- ",(AB31/$E29*100))</f>
        <v>0.43809690703583637</v>
      </c>
      <c r="AD31" s="42">
        <v>7.9493487277883093</v>
      </c>
      <c r="AE31" s="34">
        <v>1011.8</v>
      </c>
      <c r="AF31" s="43">
        <v>0.30703590533260772</v>
      </c>
      <c r="AG31" s="44">
        <v>6.1772018936902464</v>
      </c>
    </row>
    <row r="32" spans="1:33" s="45" customFormat="1" ht="10.5" x14ac:dyDescent="0.15">
      <c r="A32" s="110"/>
      <c r="B32" s="29">
        <v>28</v>
      </c>
      <c r="D32" s="47" t="s">
        <v>1123</v>
      </c>
      <c r="E32" s="50"/>
      <c r="F32" s="52"/>
      <c r="G32" s="33" t="s">
        <v>458</v>
      </c>
      <c r="H32" s="34">
        <v>816006.16392858326</v>
      </c>
      <c r="I32" s="34">
        <v>181916.98406339588</v>
      </c>
      <c r="J32" s="34">
        <v>89767.096935617621</v>
      </c>
      <c r="K32" s="34">
        <v>89767.096935617621</v>
      </c>
      <c r="L32" s="35">
        <f>IF(ISERROR(K32/$H32*100),"- ",(K32/$H32*100))</f>
        <v>11.000786624385601</v>
      </c>
      <c r="M32" s="35">
        <f>IF(ISERROR(I32/$H32*100),"- ",(I32/$H32*100))</f>
        <v>22.293579644983812</v>
      </c>
      <c r="N32" s="35">
        <v>88.720198592229323</v>
      </c>
      <c r="O32" s="35">
        <v>88.720198592229323</v>
      </c>
      <c r="P32" s="42">
        <f>IF(AND(O32&lt;0,O31&lt;0),"NA",IF(AND(O32&gt;0,O31&lt;0),"LP",IF(AND(O32&lt;0,O31&gt;0),"PL",((O32/O31-1)*100))))</f>
        <v>41.053559561652861</v>
      </c>
      <c r="Q32" s="34">
        <v>15.686508598640748</v>
      </c>
      <c r="R32" s="37">
        <v>14.829895998031791</v>
      </c>
      <c r="S32" s="34">
        <v>0</v>
      </c>
      <c r="T32" s="39">
        <f>IF(O32&lt;0,"- ",IF(ISERROR(($E29-S32)/O32),"- ",(($E29-S32)/O32)))</f>
        <v>12.864037931718091</v>
      </c>
      <c r="U32" s="34">
        <v>162554.51681670206</v>
      </c>
      <c r="V32" s="34">
        <v>2344.4</v>
      </c>
      <c r="W32" s="34">
        <v>1161259.1651061</v>
      </c>
      <c r="X32" s="39">
        <f>IF(I32&lt;0,"- ",IF(ISERROR((U32+V32+W32)/I32),"- ",(U32+V32+W32)/I32))</f>
        <v>7.2899080245341574</v>
      </c>
      <c r="Y32" s="39">
        <f>IF(ISERROR(W32/H32),"- ",(W32/H32))</f>
        <v>1.4231009720751733</v>
      </c>
      <c r="Z32" s="34">
        <v>639.61243096455098</v>
      </c>
      <c r="AA32" s="40">
        <f>IF(Z32&lt;0,"- ",IF(ISERROR(($E29/Z32)),"- ",(($E29/Z32))))</f>
        <v>1.7843618177947105</v>
      </c>
      <c r="AB32" s="34">
        <v>5.9999999999999991</v>
      </c>
      <c r="AC32" s="41">
        <f>IF(ISERROR(AB32/$E29*100),"- ",(AB32/$E29*100))</f>
        <v>0.52571628844300355</v>
      </c>
      <c r="AD32" s="42">
        <v>6.762834275852847</v>
      </c>
      <c r="AE32" s="34">
        <v>1011.8</v>
      </c>
      <c r="AF32" s="43">
        <v>0.26751070936403931</v>
      </c>
      <c r="AG32" s="44">
        <v>7.8744058796714835</v>
      </c>
    </row>
    <row r="33" spans="1:33" s="45" customFormat="1" ht="10.5" x14ac:dyDescent="0.15">
      <c r="A33" s="110"/>
      <c r="B33" s="46"/>
      <c r="E33" s="53"/>
      <c r="F33" s="54"/>
      <c r="G33" s="55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hidden="1" x14ac:dyDescent="0.15">
      <c r="A34" s="109">
        <v>5</v>
      </c>
      <c r="B34" s="29">
        <v>20</v>
      </c>
      <c r="C34" s="30" t="e">
        <f>VLOOKUP($A34,'All cos summary'!#REF!,2,FALSE)</f>
        <v>#REF!</v>
      </c>
      <c r="D34" s="63" t="e">
        <v>#REF!</v>
      </c>
      <c r="E34" s="64" t="e">
        <v>#REF!</v>
      </c>
      <c r="F34" s="65" t="e">
        <v>#REF!</v>
      </c>
      <c r="G34" s="33" t="s">
        <v>224</v>
      </c>
      <c r="H34" s="66" t="e">
        <v>#REF!</v>
      </c>
      <c r="I34" s="66" t="e">
        <v>#REF!</v>
      </c>
      <c r="J34" s="66" t="e">
        <v>#REF!</v>
      </c>
      <c r="K34" s="66" t="e">
        <v>#REF!</v>
      </c>
      <c r="L34" s="67" t="str">
        <f>IF(ISERROR(K34/$H34*100),"- ",(K34/$H34*100))</f>
        <v xml:space="preserve">- </v>
      </c>
      <c r="M34" s="67" t="str">
        <f>IF(ISERROR(I34/$H34*100),"- ",(I34/$H34*100))</f>
        <v xml:space="preserve">- </v>
      </c>
      <c r="N34" s="67" t="e">
        <v>#REF!</v>
      </c>
      <c r="O34" s="67" t="e">
        <v>#REF!</v>
      </c>
      <c r="P34" s="68" t="s">
        <v>50</v>
      </c>
      <c r="Q34" s="66" t="e">
        <v>#REF!</v>
      </c>
      <c r="R34" s="69" t="e">
        <v>#REF!</v>
      </c>
      <c r="S34" s="66" t="e">
        <v>#REF!</v>
      </c>
      <c r="T34" s="70" t="e">
        <f>IF(O34&lt;0,"- ",IF(ISERROR(($E34-S34)/O34),"- ",(($E34-S34)/O34)))</f>
        <v>#REF!</v>
      </c>
      <c r="U34" s="66" t="e">
        <v>#REF!</v>
      </c>
      <c r="V34" s="66" t="e">
        <v>#REF!</v>
      </c>
      <c r="W34" s="66" t="e">
        <v>#REF!</v>
      </c>
      <c r="X34" s="70" t="e">
        <f>IF(I34&lt;0,"- ",IF(ISERROR((U34+V34+W34)/I34),"- ",(U34+V34+W34)/I34))</f>
        <v>#REF!</v>
      </c>
      <c r="Y34" s="70" t="str">
        <f>IF(ISERROR(W34/H34),"- ",(W34/H34))</f>
        <v xml:space="preserve">- </v>
      </c>
      <c r="Z34" s="66" t="e">
        <v>#REF!</v>
      </c>
      <c r="AA34" s="71" t="e">
        <f>IF(Z34&lt;0,"- ",IF(ISERROR(($E34/Z34)),"- ",(($E34/Z34))))</f>
        <v>#REF!</v>
      </c>
      <c r="AB34" s="66" t="e">
        <v>#REF!</v>
      </c>
      <c r="AC34" s="72" t="str">
        <f>IF(ISERROR(AB34/$E34*100),"- ",(AB34/$E34*100))</f>
        <v xml:space="preserve">- </v>
      </c>
      <c r="AD34" s="73" t="e">
        <v>#REF!</v>
      </c>
      <c r="AE34" s="66" t="e">
        <v>#REF!</v>
      </c>
      <c r="AF34" s="74" t="e">
        <v>#REF!</v>
      </c>
      <c r="AG34" s="75" t="e">
        <v>#REF!</v>
      </c>
    </row>
    <row r="35" spans="1:33" s="45" customFormat="1" ht="10.5" hidden="1" x14ac:dyDescent="0.15">
      <c r="A35" s="110"/>
      <c r="B35" s="29">
        <v>21</v>
      </c>
      <c r="C35" s="47"/>
      <c r="D35" s="47" t="e">
        <v>#REF!</v>
      </c>
      <c r="E35" s="48"/>
      <c r="F35" s="32"/>
      <c r="G35" s="33" t="s">
        <v>245</v>
      </c>
      <c r="H35" s="34" t="e">
        <v>#REF!</v>
      </c>
      <c r="I35" s="34" t="e">
        <v>#REF!</v>
      </c>
      <c r="J35" s="34" t="e">
        <v>#REF!</v>
      </c>
      <c r="K35" s="34" t="e">
        <v>#REF!</v>
      </c>
      <c r="L35" s="35" t="str">
        <f>IF(ISERROR(K35/$H35*100),"- ",(K35/$H35*100))</f>
        <v xml:space="preserve">- </v>
      </c>
      <c r="M35" s="35" t="str">
        <f>IF(ISERROR(I35/$H35*100),"- ",(I35/$H35*100))</f>
        <v xml:space="preserve">- </v>
      </c>
      <c r="N35" s="35" t="e">
        <v>#REF!</v>
      </c>
      <c r="O35" s="35" t="e">
        <v>#REF!</v>
      </c>
      <c r="P35" s="42" t="e">
        <f>IF(AND(O35&lt;0,O34&lt;0),"NA",IF(AND(O35&gt;0,O34&lt;0),"LP",IF(AND(O35&lt;0,O34&gt;0),"PL",((O35/O34-1)*100))))</f>
        <v>#REF!</v>
      </c>
      <c r="Q35" s="34" t="e">
        <v>#REF!</v>
      </c>
      <c r="R35" s="37" t="e">
        <v>#REF!</v>
      </c>
      <c r="S35" s="34" t="e">
        <v>#REF!</v>
      </c>
      <c r="T35" s="38" t="e">
        <f>IF(O35&lt;0,"- ",IF(ISERROR(($E34-S35)/O35),"- ",(($E34-S35)/O35)))</f>
        <v>#REF!</v>
      </c>
      <c r="U35" s="34" t="e">
        <v>#REF!</v>
      </c>
      <c r="V35" s="34" t="e">
        <v>#REF!</v>
      </c>
      <c r="W35" s="34" t="e">
        <v>#REF!</v>
      </c>
      <c r="X35" s="38" t="e">
        <f>IF(I35&lt;0,"- ",IF(ISERROR((U35+V35+W35)/I35),"- ",(U35+V35+W35)/I35))</f>
        <v>#REF!</v>
      </c>
      <c r="Y35" s="39" t="str">
        <f>IF(ISERROR(W35/H35),"- ",(W35/H35))</f>
        <v xml:space="preserve">- </v>
      </c>
      <c r="Z35" s="34" t="e">
        <v>#REF!</v>
      </c>
      <c r="AA35" s="40" t="e">
        <f>IF(Z35&lt;0,"- ",IF(ISERROR(($E34/Z35)),"- ",(($E34/Z35))))</f>
        <v>#REF!</v>
      </c>
      <c r="AB35" s="34" t="e">
        <v>#REF!</v>
      </c>
      <c r="AC35" s="41" t="str">
        <f>IF(ISERROR(AB35/$E34*100),"- ",(AB35/$E34*100))</f>
        <v xml:space="preserve">- </v>
      </c>
      <c r="AD35" s="42" t="e">
        <v>#REF!</v>
      </c>
      <c r="AE35" s="34" t="e">
        <v>#REF!</v>
      </c>
      <c r="AF35" s="43" t="e">
        <v>#REF!</v>
      </c>
      <c r="AG35" s="44" t="e">
        <v>#REF!</v>
      </c>
    </row>
    <row r="36" spans="1:33" s="45" customFormat="1" ht="10.5" hidden="1" x14ac:dyDescent="0.15">
      <c r="A36" s="110"/>
      <c r="B36" s="29">
        <v>23</v>
      </c>
      <c r="C36" s="47"/>
      <c r="D36" s="49" t="e">
        <v>#REF!</v>
      </c>
      <c r="E36" s="50"/>
      <c r="F36" s="51"/>
      <c r="G36" s="33" t="s">
        <v>223</v>
      </c>
      <c r="H36" s="34" t="e">
        <v>#REF!</v>
      </c>
      <c r="I36" s="34" t="e">
        <v>#REF!</v>
      </c>
      <c r="J36" s="34" t="e">
        <v>#REF!</v>
      </c>
      <c r="K36" s="34" t="e">
        <v>#REF!</v>
      </c>
      <c r="L36" s="35" t="str">
        <f>IF(ISERROR(K36/$H36*100),"- ",(K36/$H36*100))</f>
        <v xml:space="preserve">- </v>
      </c>
      <c r="M36" s="35" t="str">
        <f>IF(ISERROR(I36/$H36*100),"- ",(I36/$H36*100))</f>
        <v xml:space="preserve">- </v>
      </c>
      <c r="N36" s="35" t="e">
        <v>#REF!</v>
      </c>
      <c r="O36" s="35" t="e">
        <v>#REF!</v>
      </c>
      <c r="P36" s="42" t="e">
        <f>IF(AND(O36&lt;0,O35&lt;0),"NA",IF(AND(O36&gt;0,O35&lt;0),"LP",IF(AND(O36&lt;0,O35&gt;0),"PL",((O36/O35-1)*100))))</f>
        <v>#REF!</v>
      </c>
      <c r="Q36" s="34" t="e">
        <v>#REF!</v>
      </c>
      <c r="R36" s="37" t="e">
        <v>#REF!</v>
      </c>
      <c r="S36" s="34" t="e">
        <v>#REF!</v>
      </c>
      <c r="T36" s="39" t="e">
        <f>IF(O36&lt;0,"- ",IF(ISERROR(($E34-S36)/O36),"- ",(($E34-S36)/O36)))</f>
        <v>#REF!</v>
      </c>
      <c r="U36" s="34" t="e">
        <v>#REF!</v>
      </c>
      <c r="V36" s="34" t="e">
        <v>#REF!</v>
      </c>
      <c r="W36" s="34" t="e">
        <v>#REF!</v>
      </c>
      <c r="X36" s="39" t="e">
        <f>IF(I36&lt;0,"- ",IF(ISERROR((U36+V36+W36)/I36),"- ",(U36+V36+W36)/I36))</f>
        <v>#REF!</v>
      </c>
      <c r="Y36" s="39" t="str">
        <f>IF(ISERROR(W36/H36),"- ",(W36/H36))</f>
        <v xml:space="preserve">- </v>
      </c>
      <c r="Z36" s="34" t="e">
        <v>#REF!</v>
      </c>
      <c r="AA36" s="40" t="e">
        <f>IF(Z36&lt;0,"- ",IF(ISERROR(($E34/Z36)),"- ",(($E34/Z36))))</f>
        <v>#REF!</v>
      </c>
      <c r="AB36" s="34" t="e">
        <v>#REF!</v>
      </c>
      <c r="AC36" s="41" t="str">
        <f>IF(ISERROR(AB36/$E34*100),"- ",(AB36/$E34*100))</f>
        <v xml:space="preserve">- </v>
      </c>
      <c r="AD36" s="42" t="e">
        <v>#REF!</v>
      </c>
      <c r="AE36" s="34" t="e">
        <v>#REF!</v>
      </c>
      <c r="AF36" s="43" t="e">
        <v>#REF!</v>
      </c>
      <c r="AG36" s="44" t="e">
        <v>#REF!</v>
      </c>
    </row>
    <row r="37" spans="1:33" s="45" customFormat="1" ht="10.5" hidden="1" x14ac:dyDescent="0.15">
      <c r="A37" s="110"/>
      <c r="B37" s="29">
        <v>24</v>
      </c>
      <c r="D37" s="47" t="e">
        <v>#REF!</v>
      </c>
      <c r="E37" s="50"/>
      <c r="F37" s="52"/>
      <c r="G37" s="33" t="s">
        <v>237</v>
      </c>
      <c r="H37" s="34" t="e">
        <v>#REF!</v>
      </c>
      <c r="I37" s="34" t="e">
        <v>#REF!</v>
      </c>
      <c r="J37" s="34" t="e">
        <v>#REF!</v>
      </c>
      <c r="K37" s="34" t="e">
        <v>#REF!</v>
      </c>
      <c r="L37" s="35" t="str">
        <f>IF(ISERROR(K37/$H37*100),"- ",(K37/$H37*100))</f>
        <v xml:space="preserve">- </v>
      </c>
      <c r="M37" s="35" t="str">
        <f>IF(ISERROR(I37/$H37*100),"- ",(I37/$H37*100))</f>
        <v xml:space="preserve">- </v>
      </c>
      <c r="N37" s="35" t="e">
        <v>#REF!</v>
      </c>
      <c r="O37" s="35" t="e">
        <v>#REF!</v>
      </c>
      <c r="P37" s="42" t="e">
        <f>IF(AND(O37&lt;0,O36&lt;0),"NA",IF(AND(O37&gt;0,O36&lt;0),"LP",IF(AND(O37&lt;0,O36&gt;0),"PL",((O37/O36-1)*100))))</f>
        <v>#REF!</v>
      </c>
      <c r="Q37" s="34" t="e">
        <v>#REF!</v>
      </c>
      <c r="R37" s="37" t="e">
        <v>#REF!</v>
      </c>
      <c r="S37" s="34" t="e">
        <v>#REF!</v>
      </c>
      <c r="T37" s="39" t="e">
        <f>IF(O37&lt;0,"- ",IF(ISERROR(($E34-S37)/O37),"- ",(($E34-S37)/O37)))</f>
        <v>#REF!</v>
      </c>
      <c r="U37" s="34" t="e">
        <v>#REF!</v>
      </c>
      <c r="V37" s="34" t="e">
        <v>#REF!</v>
      </c>
      <c r="W37" s="34" t="e">
        <v>#REF!</v>
      </c>
      <c r="X37" s="39" t="e">
        <f>IF(I37&lt;0,"- ",IF(ISERROR((U37+V37+W37)/I37),"- ",(U37+V37+W37)/I37))</f>
        <v>#REF!</v>
      </c>
      <c r="Y37" s="39" t="str">
        <f>IF(ISERROR(W37/H37),"- ",(W37/H37))</f>
        <v xml:space="preserve">- </v>
      </c>
      <c r="Z37" s="34" t="e">
        <v>#REF!</v>
      </c>
      <c r="AA37" s="40" t="e">
        <f>IF(Z37&lt;0,"- ",IF(ISERROR(($E34/Z37)),"- ",(($E34/Z37))))</f>
        <v>#REF!</v>
      </c>
      <c r="AB37" s="34" t="e">
        <v>#REF!</v>
      </c>
      <c r="AC37" s="41" t="str">
        <f>IF(ISERROR(AB37/$E34*100),"- ",(AB37/$E34*100))</f>
        <v xml:space="preserve">- </v>
      </c>
      <c r="AD37" s="42" t="e">
        <v>#REF!</v>
      </c>
      <c r="AE37" s="34" t="e">
        <v>#REF!</v>
      </c>
      <c r="AF37" s="43" t="e">
        <v>#REF!</v>
      </c>
      <c r="AG37" s="44" t="e">
        <v>#REF!</v>
      </c>
    </row>
    <row r="38" spans="1:33" s="45" customFormat="1" ht="10.5" hidden="1" x14ac:dyDescent="0.15">
      <c r="A38" s="110"/>
      <c r="B38" s="46"/>
      <c r="E38" s="53"/>
      <c r="F38" s="54"/>
      <c r="G38" s="55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hidden="1" x14ac:dyDescent="0.15">
      <c r="A39" s="109">
        <v>6</v>
      </c>
      <c r="B39" s="29">
        <v>20</v>
      </c>
      <c r="C39" s="30" t="e">
        <f>VLOOKUP($A39,'All cos summary'!#REF!,2,FALSE)</f>
        <v>#REF!</v>
      </c>
      <c r="D39" s="63" t="e">
        <v>#REF!</v>
      </c>
      <c r="E39" s="64" t="e">
        <v>#REF!</v>
      </c>
      <c r="F39" s="65" t="e">
        <v>#REF!</v>
      </c>
      <c r="G39" s="33" t="s">
        <v>224</v>
      </c>
      <c r="H39" s="66" t="e">
        <v>#REF!</v>
      </c>
      <c r="I39" s="66" t="e">
        <v>#REF!</v>
      </c>
      <c r="J39" s="66" t="e">
        <v>#REF!</v>
      </c>
      <c r="K39" s="66" t="e">
        <v>#REF!</v>
      </c>
      <c r="L39" s="67" t="str">
        <f>IF(ISERROR(K39/$H39*100),"- ",(K39/$H39*100))</f>
        <v xml:space="preserve">- </v>
      </c>
      <c r="M39" s="67" t="str">
        <f>IF(ISERROR(I39/$H39*100),"- ",(I39/$H39*100))</f>
        <v xml:space="preserve">- </v>
      </c>
      <c r="N39" s="67" t="e">
        <v>#REF!</v>
      </c>
      <c r="O39" s="67" t="e">
        <v>#REF!</v>
      </c>
      <c r="P39" s="68" t="s">
        <v>50</v>
      </c>
      <c r="Q39" s="66" t="e">
        <v>#REF!</v>
      </c>
      <c r="R39" s="69" t="e">
        <v>#REF!</v>
      </c>
      <c r="S39" s="66" t="e">
        <v>#REF!</v>
      </c>
      <c r="T39" s="70" t="e">
        <f>IF(O39&lt;0,"- ",IF(ISERROR(($E39-S39)/O39),"- ",(($E39-S39)/O39)))</f>
        <v>#REF!</v>
      </c>
      <c r="U39" s="66" t="e">
        <v>#REF!</v>
      </c>
      <c r="V39" s="66" t="e">
        <v>#REF!</v>
      </c>
      <c r="W39" s="66" t="e">
        <v>#REF!</v>
      </c>
      <c r="X39" s="70" t="e">
        <f>IF(I39&lt;0,"- ",IF(ISERROR((U39+V39+W39)/I39),"- ",(U39+V39+W39)/I39))</f>
        <v>#REF!</v>
      </c>
      <c r="Y39" s="70" t="str">
        <f>IF(ISERROR(W39/H39),"- ",(W39/H39))</f>
        <v xml:space="preserve">- </v>
      </c>
      <c r="Z39" s="66" t="e">
        <v>#REF!</v>
      </c>
      <c r="AA39" s="71" t="e">
        <f>IF(Z39&lt;0,"- ",IF(ISERROR(($E39/Z39)),"- ",(($E39/Z39))))</f>
        <v>#REF!</v>
      </c>
      <c r="AB39" s="66" t="e">
        <v>#REF!</v>
      </c>
      <c r="AC39" s="72" t="str">
        <f>IF(ISERROR(AB39/$E39*100),"- ",(AB39/$E39*100))</f>
        <v xml:space="preserve">- </v>
      </c>
      <c r="AD39" s="73" t="e">
        <v>#REF!</v>
      </c>
      <c r="AE39" s="66" t="e">
        <v>#REF!</v>
      </c>
      <c r="AF39" s="74" t="e">
        <v>#REF!</v>
      </c>
      <c r="AG39" s="75" t="e">
        <v>#REF!</v>
      </c>
    </row>
    <row r="40" spans="1:33" s="45" customFormat="1" ht="10.5" hidden="1" x14ac:dyDescent="0.15">
      <c r="A40" s="110"/>
      <c r="B40" s="29">
        <v>21</v>
      </c>
      <c r="C40" s="47"/>
      <c r="D40" s="47" t="e">
        <v>#REF!</v>
      </c>
      <c r="E40" s="48"/>
      <c r="F40" s="32"/>
      <c r="G40" s="33" t="s">
        <v>245</v>
      </c>
      <c r="H40" s="34" t="e">
        <v>#REF!</v>
      </c>
      <c r="I40" s="34" t="e">
        <v>#REF!</v>
      </c>
      <c r="J40" s="34" t="e">
        <v>#REF!</v>
      </c>
      <c r="K40" s="34" t="e">
        <v>#REF!</v>
      </c>
      <c r="L40" s="35" t="str">
        <f>IF(ISERROR(K40/$H40*100),"- ",(K40/$H40*100))</f>
        <v xml:space="preserve">- </v>
      </c>
      <c r="M40" s="35" t="str">
        <f>IF(ISERROR(I40/$H40*100),"- ",(I40/$H40*100))</f>
        <v xml:space="preserve">- </v>
      </c>
      <c r="N40" s="35" t="e">
        <v>#REF!</v>
      </c>
      <c r="O40" s="35" t="e">
        <v>#REF!</v>
      </c>
      <c r="P40" s="42" t="e">
        <f>IF(AND(O40&lt;0,O39&lt;0),"NA",IF(AND(O40&gt;0,O39&lt;0),"LP",IF(AND(O40&lt;0,O39&gt;0),"PL",((O40/O39-1)*100))))</f>
        <v>#REF!</v>
      </c>
      <c r="Q40" s="34" t="e">
        <v>#REF!</v>
      </c>
      <c r="R40" s="37" t="e">
        <v>#REF!</v>
      </c>
      <c r="S40" s="34" t="e">
        <v>#REF!</v>
      </c>
      <c r="T40" s="38" t="e">
        <f>IF(O40&lt;0,"- ",IF(ISERROR(($E39-S40)/O40),"- ",(($E39-S40)/O40)))</f>
        <v>#REF!</v>
      </c>
      <c r="U40" s="34" t="e">
        <v>#REF!</v>
      </c>
      <c r="V40" s="34" t="e">
        <v>#REF!</v>
      </c>
      <c r="W40" s="34" t="e">
        <v>#REF!</v>
      </c>
      <c r="X40" s="38" t="e">
        <f>IF(I40&lt;0,"- ",IF(ISERROR((U40+V40+W40)/I40),"- ",(U40+V40+W40)/I40))</f>
        <v>#REF!</v>
      </c>
      <c r="Y40" s="39" t="str">
        <f>IF(ISERROR(W40/H40),"- ",(W40/H40))</f>
        <v xml:space="preserve">- </v>
      </c>
      <c r="Z40" s="34" t="e">
        <v>#REF!</v>
      </c>
      <c r="AA40" s="40" t="e">
        <f>IF(Z40&lt;0,"- ",IF(ISERROR(($E39/Z40)),"- ",(($E39/Z40))))</f>
        <v>#REF!</v>
      </c>
      <c r="AB40" s="34" t="e">
        <v>#REF!</v>
      </c>
      <c r="AC40" s="41" t="str">
        <f>IF(ISERROR(AB40/$E39*100),"- ",(AB40/$E39*100))</f>
        <v xml:space="preserve">- </v>
      </c>
      <c r="AD40" s="42" t="e">
        <v>#REF!</v>
      </c>
      <c r="AE40" s="34" t="e">
        <v>#REF!</v>
      </c>
      <c r="AF40" s="43" t="e">
        <v>#REF!</v>
      </c>
      <c r="AG40" s="44" t="e">
        <v>#REF!</v>
      </c>
    </row>
    <row r="41" spans="1:33" s="45" customFormat="1" ht="10.5" hidden="1" x14ac:dyDescent="0.15">
      <c r="A41" s="110"/>
      <c r="B41" s="29">
        <v>23</v>
      </c>
      <c r="C41" s="47"/>
      <c r="D41" s="49" t="e">
        <v>#REF!</v>
      </c>
      <c r="E41" s="50"/>
      <c r="F41" s="51"/>
      <c r="G41" s="33" t="s">
        <v>223</v>
      </c>
      <c r="H41" s="34" t="e">
        <v>#REF!</v>
      </c>
      <c r="I41" s="34" t="e">
        <v>#REF!</v>
      </c>
      <c r="J41" s="34" t="e">
        <v>#REF!</v>
      </c>
      <c r="K41" s="34" t="e">
        <v>#REF!</v>
      </c>
      <c r="L41" s="35" t="str">
        <f>IF(ISERROR(K41/$H41*100),"- ",(K41/$H41*100))</f>
        <v xml:space="preserve">- </v>
      </c>
      <c r="M41" s="35" t="str">
        <f>IF(ISERROR(I41/$H41*100),"- ",(I41/$H41*100))</f>
        <v xml:space="preserve">- </v>
      </c>
      <c r="N41" s="35" t="e">
        <v>#REF!</v>
      </c>
      <c r="O41" s="35" t="e">
        <v>#REF!</v>
      </c>
      <c r="P41" s="42" t="e">
        <f>IF(AND(O41&lt;0,O40&lt;0),"NA",IF(AND(O41&gt;0,O40&lt;0),"LP",IF(AND(O41&lt;0,O40&gt;0),"PL",((O41/O40-1)*100))))</f>
        <v>#REF!</v>
      </c>
      <c r="Q41" s="34" t="e">
        <v>#REF!</v>
      </c>
      <c r="R41" s="37" t="e">
        <v>#REF!</v>
      </c>
      <c r="S41" s="34" t="e">
        <v>#REF!</v>
      </c>
      <c r="T41" s="39" t="e">
        <f>IF(O41&lt;0,"- ",IF(ISERROR(($E39-S41)/O41),"- ",(($E39-S41)/O41)))</f>
        <v>#REF!</v>
      </c>
      <c r="U41" s="34" t="e">
        <v>#REF!</v>
      </c>
      <c r="V41" s="34" t="e">
        <v>#REF!</v>
      </c>
      <c r="W41" s="34" t="e">
        <v>#REF!</v>
      </c>
      <c r="X41" s="39" t="e">
        <f>IF(I41&lt;0,"- ",IF(ISERROR((U41+V41+W41)/I41),"- ",(U41+V41+W41)/I41))</f>
        <v>#REF!</v>
      </c>
      <c r="Y41" s="39" t="str">
        <f>IF(ISERROR(W41/H41),"- ",(W41/H41))</f>
        <v xml:space="preserve">- </v>
      </c>
      <c r="Z41" s="34" t="e">
        <v>#REF!</v>
      </c>
      <c r="AA41" s="40" t="e">
        <f>IF(Z41&lt;0,"- ",IF(ISERROR(($E39/Z41)),"- ",(($E39/Z41))))</f>
        <v>#REF!</v>
      </c>
      <c r="AB41" s="34" t="e">
        <v>#REF!</v>
      </c>
      <c r="AC41" s="41" t="str">
        <f>IF(ISERROR(AB41/$E39*100),"- ",(AB41/$E39*100))</f>
        <v xml:space="preserve">- </v>
      </c>
      <c r="AD41" s="42" t="e">
        <v>#REF!</v>
      </c>
      <c r="AE41" s="34" t="e">
        <v>#REF!</v>
      </c>
      <c r="AF41" s="43" t="e">
        <v>#REF!</v>
      </c>
      <c r="AG41" s="44" t="e">
        <v>#REF!</v>
      </c>
    </row>
    <row r="42" spans="1:33" s="45" customFormat="1" ht="10.5" hidden="1" x14ac:dyDescent="0.15">
      <c r="A42" s="110"/>
      <c r="B42" s="29">
        <v>24</v>
      </c>
      <c r="D42" s="47" t="e">
        <v>#REF!</v>
      </c>
      <c r="E42" s="50"/>
      <c r="F42" s="52"/>
      <c r="G42" s="33" t="s">
        <v>237</v>
      </c>
      <c r="H42" s="34" t="e">
        <v>#REF!</v>
      </c>
      <c r="I42" s="34" t="e">
        <v>#REF!</v>
      </c>
      <c r="J42" s="34" t="e">
        <v>#REF!</v>
      </c>
      <c r="K42" s="34" t="e">
        <v>#REF!</v>
      </c>
      <c r="L42" s="35" t="str">
        <f>IF(ISERROR(K42/$H42*100),"- ",(K42/$H42*100))</f>
        <v xml:space="preserve">- </v>
      </c>
      <c r="M42" s="35" t="str">
        <f>IF(ISERROR(I42/$H42*100),"- ",(I42/$H42*100))</f>
        <v xml:space="preserve">- </v>
      </c>
      <c r="N42" s="35" t="e">
        <v>#REF!</v>
      </c>
      <c r="O42" s="35" t="e">
        <v>#REF!</v>
      </c>
      <c r="P42" s="42" t="e">
        <f>IF(AND(O42&lt;0,O41&lt;0),"NA",IF(AND(O42&gt;0,O41&lt;0),"LP",IF(AND(O42&lt;0,O41&gt;0),"PL",((O42/O41-1)*100))))</f>
        <v>#REF!</v>
      </c>
      <c r="Q42" s="34" t="e">
        <v>#REF!</v>
      </c>
      <c r="R42" s="37" t="e">
        <v>#REF!</v>
      </c>
      <c r="S42" s="34" t="e">
        <v>#REF!</v>
      </c>
      <c r="T42" s="39" t="e">
        <f>IF(O42&lt;0,"- ",IF(ISERROR(($E39-S42)/O42),"- ",(($E39-S42)/O42)))</f>
        <v>#REF!</v>
      </c>
      <c r="U42" s="34" t="e">
        <v>#REF!</v>
      </c>
      <c r="V42" s="34" t="e">
        <v>#REF!</v>
      </c>
      <c r="W42" s="34" t="e">
        <v>#REF!</v>
      </c>
      <c r="X42" s="39" t="e">
        <f>IF(I42&lt;0,"- ",IF(ISERROR((U42+V42+W42)/I42),"- ",(U42+V42+W42)/I42))</f>
        <v>#REF!</v>
      </c>
      <c r="Y42" s="39" t="str">
        <f>IF(ISERROR(W42/H42),"- ",(W42/H42))</f>
        <v xml:space="preserve">- </v>
      </c>
      <c r="Z42" s="34" t="e">
        <v>#REF!</v>
      </c>
      <c r="AA42" s="40" t="e">
        <f>IF(Z42&lt;0,"- ",IF(ISERROR(($E39/Z42)),"- ",(($E39/Z42))))</f>
        <v>#REF!</v>
      </c>
      <c r="AB42" s="34" t="e">
        <v>#REF!</v>
      </c>
      <c r="AC42" s="41" t="str">
        <f>IF(ISERROR(AB42/$E39*100),"- ",(AB42/$E39*100))</f>
        <v xml:space="preserve">- </v>
      </c>
      <c r="AD42" s="42" t="e">
        <v>#REF!</v>
      </c>
      <c r="AE42" s="34" t="e">
        <v>#REF!</v>
      </c>
      <c r="AF42" s="43" t="e">
        <v>#REF!</v>
      </c>
      <c r="AG42" s="44" t="e">
        <v>#REF!</v>
      </c>
    </row>
    <row r="43" spans="1:33" s="45" customFormat="1" ht="10.5" hidden="1" x14ac:dyDescent="0.15">
      <c r="A43" s="11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hidden="1" x14ac:dyDescent="0.15">
      <c r="A44" s="109">
        <v>7</v>
      </c>
      <c r="B44" s="29">
        <v>20</v>
      </c>
      <c r="C44" s="30" t="e">
        <f>VLOOKUP($A44,'All cos summary'!#REF!,2,FALSE)</f>
        <v>#REF!</v>
      </c>
      <c r="D44" s="63" t="e">
        <v>#REF!</v>
      </c>
      <c r="E44" s="64" t="e">
        <v>#REF!</v>
      </c>
      <c r="F44" s="65" t="e">
        <v>#REF!</v>
      </c>
      <c r="G44" s="33" t="s">
        <v>224</v>
      </c>
      <c r="H44" s="66" t="e">
        <v>#REF!</v>
      </c>
      <c r="I44" s="66" t="e">
        <v>#REF!</v>
      </c>
      <c r="J44" s="66" t="e">
        <v>#REF!</v>
      </c>
      <c r="K44" s="66" t="e">
        <v>#REF!</v>
      </c>
      <c r="L44" s="67" t="str">
        <f>IF(ISERROR(K44/$H44*100),"- ",(K44/$H44*100))</f>
        <v xml:space="preserve">- </v>
      </c>
      <c r="M44" s="67" t="str">
        <f>IF(ISERROR(I44/$H44*100),"- ",(I44/$H44*100))</f>
        <v xml:space="preserve">- </v>
      </c>
      <c r="N44" s="67" t="e">
        <v>#REF!</v>
      </c>
      <c r="O44" s="67" t="e">
        <v>#REF!</v>
      </c>
      <c r="P44" s="68" t="s">
        <v>50</v>
      </c>
      <c r="Q44" s="66" t="e">
        <v>#REF!</v>
      </c>
      <c r="R44" s="69" t="e">
        <v>#REF!</v>
      </c>
      <c r="S44" s="66" t="e">
        <v>#REF!</v>
      </c>
      <c r="T44" s="70" t="e">
        <f>IF(O44&lt;0,"- ",IF(ISERROR(($E44-S44)/O44),"- ",(($E44-S44)/O44)))</f>
        <v>#REF!</v>
      </c>
      <c r="U44" s="66" t="e">
        <v>#REF!</v>
      </c>
      <c r="V44" s="66" t="e">
        <v>#REF!</v>
      </c>
      <c r="W44" s="66" t="e">
        <v>#REF!</v>
      </c>
      <c r="X44" s="70" t="e">
        <f>IF(I44&lt;0,"- ",IF(ISERROR((U44+V44+W44)/I44),"- ",(U44+V44+W44)/I44))</f>
        <v>#REF!</v>
      </c>
      <c r="Y44" s="70" t="str">
        <f>IF(ISERROR(W44/H44),"- ",(W44/H44))</f>
        <v xml:space="preserve">- </v>
      </c>
      <c r="Z44" s="66" t="e">
        <v>#REF!</v>
      </c>
      <c r="AA44" s="71" t="e">
        <f>IF(Z44&lt;0,"- ",IF(ISERROR(($E44/Z44)),"- ",(($E44/Z44))))</f>
        <v>#REF!</v>
      </c>
      <c r="AB44" s="66" t="e">
        <v>#REF!</v>
      </c>
      <c r="AC44" s="72" t="str">
        <f>IF(ISERROR(AB44/$E44*100),"- ",(AB44/$E44*100))</f>
        <v xml:space="preserve">- </v>
      </c>
      <c r="AD44" s="73" t="e">
        <v>#REF!</v>
      </c>
      <c r="AE44" s="66" t="e">
        <v>#REF!</v>
      </c>
      <c r="AF44" s="74" t="e">
        <v>#REF!</v>
      </c>
      <c r="AG44" s="75" t="e">
        <v>#REF!</v>
      </c>
    </row>
    <row r="45" spans="1:33" s="45" customFormat="1" ht="10.5" hidden="1" x14ac:dyDescent="0.15">
      <c r="A45" s="110"/>
      <c r="B45" s="29">
        <v>21</v>
      </c>
      <c r="C45" s="47"/>
      <c r="D45" s="47" t="e">
        <v>#REF!</v>
      </c>
      <c r="E45" s="48"/>
      <c r="F45" s="32"/>
      <c r="G45" s="33" t="s">
        <v>245</v>
      </c>
      <c r="H45" s="34" t="e">
        <v>#REF!</v>
      </c>
      <c r="I45" s="34" t="e">
        <v>#REF!</v>
      </c>
      <c r="J45" s="34" t="e">
        <v>#REF!</v>
      </c>
      <c r="K45" s="34" t="e">
        <v>#REF!</v>
      </c>
      <c r="L45" s="35" t="str">
        <f>IF(ISERROR(K45/$H45*100),"- ",(K45/$H45*100))</f>
        <v xml:space="preserve">- </v>
      </c>
      <c r="M45" s="35" t="str">
        <f>IF(ISERROR(I45/$H45*100),"- ",(I45/$H45*100))</f>
        <v xml:space="preserve">- </v>
      </c>
      <c r="N45" s="35" t="e">
        <v>#REF!</v>
      </c>
      <c r="O45" s="35" t="e">
        <v>#REF!</v>
      </c>
      <c r="P45" s="42" t="e">
        <f>IF(AND(O45&lt;0,O44&lt;0),"NA",IF(AND(O45&gt;0,O44&lt;0),"LP",IF(AND(O45&lt;0,O44&gt;0),"PL",((O45/O44-1)*100))))</f>
        <v>#REF!</v>
      </c>
      <c r="Q45" s="34" t="e">
        <v>#REF!</v>
      </c>
      <c r="R45" s="37" t="e">
        <v>#REF!</v>
      </c>
      <c r="S45" s="34" t="e">
        <v>#REF!</v>
      </c>
      <c r="T45" s="38" t="e">
        <f>IF(O45&lt;0,"- ",IF(ISERROR(($E44-S45)/O45),"- ",(($E44-S45)/O45)))</f>
        <v>#REF!</v>
      </c>
      <c r="U45" s="34" t="e">
        <v>#REF!</v>
      </c>
      <c r="V45" s="34" t="e">
        <v>#REF!</v>
      </c>
      <c r="W45" s="34" t="e">
        <v>#REF!</v>
      </c>
      <c r="X45" s="38" t="e">
        <f>IF(I45&lt;0,"- ",IF(ISERROR((U45+V45+W45)/I45),"- ",(U45+V45+W45)/I45))</f>
        <v>#REF!</v>
      </c>
      <c r="Y45" s="39" t="str">
        <f>IF(ISERROR(W45/H45),"- ",(W45/H45))</f>
        <v xml:space="preserve">- </v>
      </c>
      <c r="Z45" s="34" t="e">
        <v>#REF!</v>
      </c>
      <c r="AA45" s="40" t="e">
        <f>IF(Z45&lt;0,"- ",IF(ISERROR(($E44/Z45)),"- ",(($E44/Z45))))</f>
        <v>#REF!</v>
      </c>
      <c r="AB45" s="34" t="e">
        <v>#REF!</v>
      </c>
      <c r="AC45" s="41" t="str">
        <f>IF(ISERROR(AB45/$E44*100),"- ",(AB45/$E44*100))</f>
        <v xml:space="preserve">- </v>
      </c>
      <c r="AD45" s="42" t="e">
        <v>#REF!</v>
      </c>
      <c r="AE45" s="34" t="e">
        <v>#REF!</v>
      </c>
      <c r="AF45" s="43" t="e">
        <v>#REF!</v>
      </c>
      <c r="AG45" s="44" t="e">
        <v>#REF!</v>
      </c>
    </row>
    <row r="46" spans="1:33" s="45" customFormat="1" ht="10.5" hidden="1" x14ac:dyDescent="0.15">
      <c r="A46" s="110"/>
      <c r="B46" s="29">
        <v>23</v>
      </c>
      <c r="C46" s="47"/>
      <c r="D46" s="49" t="e">
        <v>#REF!</v>
      </c>
      <c r="E46" s="50"/>
      <c r="F46" s="51"/>
      <c r="G46" s="33" t="s">
        <v>223</v>
      </c>
      <c r="H46" s="34" t="e">
        <v>#REF!</v>
      </c>
      <c r="I46" s="34" t="e">
        <v>#REF!</v>
      </c>
      <c r="J46" s="34" t="e">
        <v>#REF!</v>
      </c>
      <c r="K46" s="34" t="e">
        <v>#REF!</v>
      </c>
      <c r="L46" s="35" t="str">
        <f>IF(ISERROR(K46/$H46*100),"- ",(K46/$H46*100))</f>
        <v xml:space="preserve">- </v>
      </c>
      <c r="M46" s="35" t="str">
        <f>IF(ISERROR(I46/$H46*100),"- ",(I46/$H46*100))</f>
        <v xml:space="preserve">- </v>
      </c>
      <c r="N46" s="35" t="e">
        <v>#REF!</v>
      </c>
      <c r="O46" s="35" t="e">
        <v>#REF!</v>
      </c>
      <c r="P46" s="42" t="e">
        <f>IF(AND(O46&lt;0,O45&lt;0),"NA",IF(AND(O46&gt;0,O45&lt;0),"LP",IF(AND(O46&lt;0,O45&gt;0),"PL",((O46/O45-1)*100))))</f>
        <v>#REF!</v>
      </c>
      <c r="Q46" s="34" t="e">
        <v>#REF!</v>
      </c>
      <c r="R46" s="37" t="e">
        <v>#REF!</v>
      </c>
      <c r="S46" s="34" t="e">
        <v>#REF!</v>
      </c>
      <c r="T46" s="39" t="e">
        <f>IF(O46&lt;0,"- ",IF(ISERROR(($E44-S46)/O46),"- ",(($E44-S46)/O46)))</f>
        <v>#REF!</v>
      </c>
      <c r="U46" s="34" t="e">
        <v>#REF!</v>
      </c>
      <c r="V46" s="34" t="e">
        <v>#REF!</v>
      </c>
      <c r="W46" s="34" t="e">
        <v>#REF!</v>
      </c>
      <c r="X46" s="39" t="e">
        <f>IF(I46&lt;0,"- ",IF(ISERROR((U46+V46+W46)/I46),"- ",(U46+V46+W46)/I46))</f>
        <v>#REF!</v>
      </c>
      <c r="Y46" s="39" t="str">
        <f>IF(ISERROR(W46/H46),"- ",(W46/H46))</f>
        <v xml:space="preserve">- </v>
      </c>
      <c r="Z46" s="34" t="e">
        <v>#REF!</v>
      </c>
      <c r="AA46" s="40" t="e">
        <f>IF(Z46&lt;0,"- ",IF(ISERROR(($E44/Z46)),"- ",(($E44/Z46))))</f>
        <v>#REF!</v>
      </c>
      <c r="AB46" s="34" t="e">
        <v>#REF!</v>
      </c>
      <c r="AC46" s="41" t="str">
        <f>IF(ISERROR(AB46/$E44*100),"- ",(AB46/$E44*100))</f>
        <v xml:space="preserve">- </v>
      </c>
      <c r="AD46" s="42" t="e">
        <v>#REF!</v>
      </c>
      <c r="AE46" s="34" t="e">
        <v>#REF!</v>
      </c>
      <c r="AF46" s="43" t="e">
        <v>#REF!</v>
      </c>
      <c r="AG46" s="44" t="e">
        <v>#REF!</v>
      </c>
    </row>
    <row r="47" spans="1:33" s="45" customFormat="1" ht="10.5" hidden="1" x14ac:dyDescent="0.15">
      <c r="A47" s="110"/>
      <c r="B47" s="29">
        <v>24</v>
      </c>
      <c r="D47" s="47" t="e">
        <v>#REF!</v>
      </c>
      <c r="E47" s="50"/>
      <c r="F47" s="52"/>
      <c r="G47" s="33" t="s">
        <v>237</v>
      </c>
      <c r="H47" s="34" t="e">
        <v>#REF!</v>
      </c>
      <c r="I47" s="34" t="e">
        <v>#REF!</v>
      </c>
      <c r="J47" s="34" t="e">
        <v>#REF!</v>
      </c>
      <c r="K47" s="34" t="e">
        <v>#REF!</v>
      </c>
      <c r="L47" s="35" t="str">
        <f>IF(ISERROR(K47/$H47*100),"- ",(K47/$H47*100))</f>
        <v xml:space="preserve">- </v>
      </c>
      <c r="M47" s="35" t="str">
        <f>IF(ISERROR(I47/$H47*100),"- ",(I47/$H47*100))</f>
        <v xml:space="preserve">- </v>
      </c>
      <c r="N47" s="35" t="e">
        <v>#REF!</v>
      </c>
      <c r="O47" s="35" t="e">
        <v>#REF!</v>
      </c>
      <c r="P47" s="42" t="e">
        <f>IF(AND(O47&lt;0,O46&lt;0),"NA",IF(AND(O47&gt;0,O46&lt;0),"LP",IF(AND(O47&lt;0,O46&gt;0),"PL",((O47/O46-1)*100))))</f>
        <v>#REF!</v>
      </c>
      <c r="Q47" s="34" t="e">
        <v>#REF!</v>
      </c>
      <c r="R47" s="37" t="e">
        <v>#REF!</v>
      </c>
      <c r="S47" s="34" t="e">
        <v>#REF!</v>
      </c>
      <c r="T47" s="39" t="e">
        <f>IF(O47&lt;0,"- ",IF(ISERROR(($E44-S47)/O47),"- ",(($E44-S47)/O47)))</f>
        <v>#REF!</v>
      </c>
      <c r="U47" s="34" t="e">
        <v>#REF!</v>
      </c>
      <c r="V47" s="34" t="e">
        <v>#REF!</v>
      </c>
      <c r="W47" s="34" t="e">
        <v>#REF!</v>
      </c>
      <c r="X47" s="39" t="e">
        <f>IF(I47&lt;0,"- ",IF(ISERROR((U47+V47+W47)/I47),"- ",(U47+V47+W47)/I47))</f>
        <v>#REF!</v>
      </c>
      <c r="Y47" s="39" t="str">
        <f>IF(ISERROR(W47/H47),"- ",(W47/H47))</f>
        <v xml:space="preserve">- </v>
      </c>
      <c r="Z47" s="34" t="e">
        <v>#REF!</v>
      </c>
      <c r="AA47" s="40" t="e">
        <f>IF(Z47&lt;0,"- ",IF(ISERROR(($E44/Z47)),"- ",(($E44/Z47))))</f>
        <v>#REF!</v>
      </c>
      <c r="AB47" s="34" t="e">
        <v>#REF!</v>
      </c>
      <c r="AC47" s="41" t="str">
        <f>IF(ISERROR(AB47/$E44*100),"- ",(AB47/$E44*100))</f>
        <v xml:space="preserve">- </v>
      </c>
      <c r="AD47" s="42" t="e">
        <v>#REF!</v>
      </c>
      <c r="AE47" s="34" t="e">
        <v>#REF!</v>
      </c>
      <c r="AF47" s="43" t="e">
        <v>#REF!</v>
      </c>
      <c r="AG47" s="44" t="e">
        <v>#REF!</v>
      </c>
    </row>
    <row r="48" spans="1:33" s="45" customFormat="1" ht="10.5" hidden="1" x14ac:dyDescent="0.15">
      <c r="A48" s="110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109">
        <v>6</v>
      </c>
      <c r="B49" s="29">
        <v>25</v>
      </c>
      <c r="C49" s="30" t="str">
        <f>VLOOKUP($A49,'All cos summary'!$A$269:$B$276,2,FALSE)</f>
        <v>NACL IB Equity</v>
      </c>
      <c r="D49" s="63" t="s">
        <v>732</v>
      </c>
      <c r="E49" s="64">
        <v>401.8</v>
      </c>
      <c r="F49" s="65">
        <v>7920.9859069028062</v>
      </c>
      <c r="G49" s="33" t="s">
        <v>518</v>
      </c>
      <c r="H49" s="66">
        <v>167876.3</v>
      </c>
      <c r="I49" s="66">
        <v>75646.399999999994</v>
      </c>
      <c r="J49" s="66">
        <v>53246.7</v>
      </c>
      <c r="K49" s="66">
        <v>53246.7</v>
      </c>
      <c r="L49" s="67">
        <f>IF(ISERROR(K49/$H49*100),"- ",(K49/$H49*100))</f>
        <v>31.717818417489546</v>
      </c>
      <c r="M49" s="67">
        <f>IF(ISERROR(I49/$H49*100),"- ",(I49/$H49*100))</f>
        <v>45.060797742147045</v>
      </c>
      <c r="N49" s="67">
        <v>28.9914943087065</v>
      </c>
      <c r="O49" s="67">
        <v>28.9914943087065</v>
      </c>
      <c r="P49" s="68" t="s">
        <v>50</v>
      </c>
      <c r="Q49" s="66">
        <v>39.734905358004703</v>
      </c>
      <c r="R49" s="69">
        <v>32.649240804453598</v>
      </c>
      <c r="S49" s="66" t="s">
        <v>656</v>
      </c>
      <c r="T49" s="70">
        <f>IF(O49&lt;0,"- ",IF(ISERROR(($E49-S49)/O49),"- ",(($E49-S49)/O49)))</f>
        <v>13.859237323939338</v>
      </c>
      <c r="U49" s="66">
        <v>-58174.3</v>
      </c>
      <c r="V49" s="66" t="s">
        <v>656</v>
      </c>
      <c r="W49" s="66">
        <v>737958.65201660001</v>
      </c>
      <c r="X49" s="70">
        <f>IF(I49&lt;0,"- ",IF(ISERROR((U49+V49+W49)/I49),"- ",(U49+V49+W49)/I49))</f>
        <v>8.9863410818836069</v>
      </c>
      <c r="Y49" s="70">
        <f>IF(ISERROR(W49/H49),"- ",(W49/H49))</f>
        <v>4.3958477284560127</v>
      </c>
      <c r="Z49" s="66">
        <v>98.254642698286304</v>
      </c>
      <c r="AA49" s="71">
        <f>IF(Z49&lt;0,"- ",IF(ISERROR(($E49/Z49)),"- ",(($E49/Z49))))</f>
        <v>4.0893741910376713</v>
      </c>
      <c r="AB49" s="66">
        <v>10.000044717727601</v>
      </c>
      <c r="AC49" s="72">
        <f>IF(ISERROR(AB49/$E49*100),"- ",(AB49/$E49*100))</f>
        <v>2.4888115275578895</v>
      </c>
      <c r="AD49" s="73">
        <v>34.493029614980898</v>
      </c>
      <c r="AE49" s="66">
        <v>9183.2000000000007</v>
      </c>
      <c r="AF49" s="74">
        <v>-0.35670693758120697</v>
      </c>
      <c r="AG49" s="75" t="s">
        <v>214</v>
      </c>
    </row>
    <row r="50" spans="1:33" s="45" customFormat="1" ht="10.5" x14ac:dyDescent="0.15">
      <c r="A50" s="110"/>
      <c r="B50" s="29">
        <v>26</v>
      </c>
      <c r="C50" s="47"/>
      <c r="D50" s="47" t="s">
        <v>1042</v>
      </c>
      <c r="E50" s="48"/>
      <c r="F50" s="32"/>
      <c r="G50" s="33" t="s">
        <v>311</v>
      </c>
      <c r="H50" s="34">
        <v>172070.47</v>
      </c>
      <c r="I50" s="34">
        <v>77943.248876471902</v>
      </c>
      <c r="J50" s="34">
        <v>57108.775058892199</v>
      </c>
      <c r="K50" s="34">
        <v>57108.775058892199</v>
      </c>
      <c r="L50" s="35">
        <f>IF(ISERROR(K50/$H50*100),"- ",(K50/$H50*100))</f>
        <v>33.189178281951691</v>
      </c>
      <c r="M50" s="35">
        <f>IF(ISERROR(I50/$H50*100),"- ",(I50/$H50*100))</f>
        <v>45.297283651559681</v>
      </c>
      <c r="N50" s="35">
        <v>31.094297432462</v>
      </c>
      <c r="O50" s="35">
        <v>31.094297432462</v>
      </c>
      <c r="P50" s="42">
        <f>IF(AND(O50&lt;0,O49&lt;0),"NA",IF(AND(O50&gt;0,O49&lt;0),"LP",IF(AND(O50&lt;0,O49&gt;0),"PL",((O50/O49-1)*100))))</f>
        <v>7.2531726076775715</v>
      </c>
      <c r="Q50" s="34">
        <v>34.079853756075899</v>
      </c>
      <c r="R50" s="37">
        <v>28.777222871367801</v>
      </c>
      <c r="S50" s="34" t="s">
        <v>656</v>
      </c>
      <c r="T50" s="38">
        <f>IF(O50&lt;0,"- ",IF(ISERROR(($E49-S50)/O50),"- ",(($E49-S50)/O50)))</f>
        <v>12.921983552538048</v>
      </c>
      <c r="U50" s="34">
        <v>-84356.202281043297</v>
      </c>
      <c r="V50" s="34" t="s">
        <v>656</v>
      </c>
      <c r="W50" s="34">
        <v>737958.65201660001</v>
      </c>
      <c r="X50" s="38">
        <f>IF(I50&lt;0,"- ",IF(ISERROR((U50+V50+W50)/I50),"- ",(U50+V50+W50)/I50))</f>
        <v>8.3856197830734054</v>
      </c>
      <c r="Y50" s="39">
        <f>IF(ISERROR(W50/H50),"- ",(W50/H50))</f>
        <v>4.2887001588163267</v>
      </c>
      <c r="Z50" s="34">
        <v>117.848888705362</v>
      </c>
      <c r="AA50" s="40">
        <f>IF(Z50&lt;0,"- ",IF(ISERROR(($E49/Z50)),"- ",(($E49/Z50))))</f>
        <v>3.4094509028808391</v>
      </c>
      <c r="AB50" s="34">
        <v>11.5000514253868</v>
      </c>
      <c r="AC50" s="41">
        <f>IF(ISERROR(AB50/$E49*100),"- ",(AB50/$E49*100))</f>
        <v>2.862133256691588</v>
      </c>
      <c r="AD50" s="42">
        <v>36.9844388681407</v>
      </c>
      <c r="AE50" s="34">
        <v>9183.2000000000007</v>
      </c>
      <c r="AF50" s="43">
        <v>-0.42507254465192501</v>
      </c>
      <c r="AG50" s="44" t="s">
        <v>214</v>
      </c>
    </row>
    <row r="51" spans="1:33" s="45" customFormat="1" ht="10.5" x14ac:dyDescent="0.15">
      <c r="A51" s="110"/>
      <c r="B51" s="29">
        <v>27</v>
      </c>
      <c r="C51" s="47"/>
      <c r="D51" s="49" t="s">
        <v>1043</v>
      </c>
      <c r="E51" s="50"/>
      <c r="F51" s="51"/>
      <c r="G51" s="33" t="s">
        <v>407</v>
      </c>
      <c r="H51" s="34">
        <v>199909.49849999999</v>
      </c>
      <c r="I51" s="34">
        <v>94521.632428622499</v>
      </c>
      <c r="J51" s="34">
        <v>69090.126749107294</v>
      </c>
      <c r="K51" s="34">
        <v>69090.126749107294</v>
      </c>
      <c r="L51" s="35">
        <f>IF(ISERROR(K51/$H51*100),"- ",(K51/$H51*100))</f>
        <v>34.560702351572999</v>
      </c>
      <c r="M51" s="35">
        <f>IF(ISERROR(I51/$H51*100),"- ",(I51/$H51*100))</f>
        <v>47.282211769753658</v>
      </c>
      <c r="N51" s="35">
        <v>37.617843292345903</v>
      </c>
      <c r="O51" s="35">
        <v>37.617843292345903</v>
      </c>
      <c r="P51" s="42">
        <f>IF(AND(O51&lt;0,O50&lt;0),"NA",IF(AND(O51&gt;0,O50&lt;0),"LP",IF(AND(O51&lt;0,O50&gt;0),"PL",((O51/O50-1)*100))))</f>
        <v>20.979878622610126</v>
      </c>
      <c r="Q51" s="34">
        <v>34.471565470672502</v>
      </c>
      <c r="R51" s="37">
        <v>28.846317757408301</v>
      </c>
      <c r="S51" s="34" t="s">
        <v>656</v>
      </c>
      <c r="T51" s="39">
        <f>IF(O51&lt;0,"- ",IF(ISERROR(($E49-S51)/O51),"- ",(($E49-S51)/O51)))</f>
        <v>10.681101435758126</v>
      </c>
      <c r="U51" s="34">
        <v>-118791.87177781299</v>
      </c>
      <c r="V51" s="34" t="s">
        <v>656</v>
      </c>
      <c r="W51" s="34">
        <v>737958.65201660001</v>
      </c>
      <c r="X51" s="39">
        <f>IF(I51&lt;0,"- ",IF(ISERROR((U51+V51+W51)/I51),"- ",(U51+V51+W51)/I51))</f>
        <v>6.5505299086571265</v>
      </c>
      <c r="Y51" s="39">
        <f>IF(ISERROR(W51/H51),"- ",(W51/H51))</f>
        <v>3.6914636750819523</v>
      </c>
      <c r="Z51" s="34">
        <v>142.966676100548</v>
      </c>
      <c r="AA51" s="40">
        <f>IF(Z51&lt;0,"- ",IF(ISERROR(($E49/Z51)),"- ",(($E49/Z51))))</f>
        <v>2.8104451397989791</v>
      </c>
      <c r="AB51" s="34">
        <v>12.5000558971595</v>
      </c>
      <c r="AC51" s="41">
        <f>IF(ISERROR(AB51/$E49*100),"- ",(AB51/$E49*100))</f>
        <v>3.1110144094473617</v>
      </c>
      <c r="AD51" s="42">
        <v>33.229060475412503</v>
      </c>
      <c r="AE51" s="34">
        <v>9183.2000000000007</v>
      </c>
      <c r="AF51" s="43">
        <v>-0.49597652248400098</v>
      </c>
      <c r="AG51" s="44" t="s">
        <v>214</v>
      </c>
    </row>
    <row r="52" spans="1:33" s="45" customFormat="1" ht="10.5" x14ac:dyDescent="0.15">
      <c r="A52" s="110"/>
      <c r="B52" s="29">
        <v>28</v>
      </c>
      <c r="D52" s="47" t="s">
        <v>1122</v>
      </c>
      <c r="E52" s="50"/>
      <c r="F52" s="52"/>
      <c r="G52" s="33" t="s">
        <v>458</v>
      </c>
      <c r="H52" s="34">
        <v>205197.06</v>
      </c>
      <c r="I52" s="34">
        <v>90185.419404634798</v>
      </c>
      <c r="J52" s="34">
        <v>66725.429869851199</v>
      </c>
      <c r="K52" s="34">
        <v>66725.429869851199</v>
      </c>
      <c r="L52" s="35">
        <f>IF(ISERROR(K52/$H52*100),"- ",(K52/$H52*100))</f>
        <v>32.517731915774625</v>
      </c>
      <c r="M52" s="35">
        <f>IF(ISERROR(I52/$H52*100),"- ",(I52/$H52*100))</f>
        <v>43.950639158589702</v>
      </c>
      <c r="N52" s="35">
        <v>36.330325077756697</v>
      </c>
      <c r="O52" s="35">
        <v>36.330325077756697</v>
      </c>
      <c r="P52" s="42">
        <f>IF(AND(O52&lt;0,O51&lt;0),"NA",IF(AND(O52&gt;0,O51&lt;0),"LP",IF(AND(O52&lt;0,O51&gt;0),"PL",((O52/O51-1)*100))))</f>
        <v>-3.4226263440551241</v>
      </c>
      <c r="Q52" s="34">
        <v>27.206560361765799</v>
      </c>
      <c r="R52" s="37">
        <v>23.456805492979601</v>
      </c>
      <c r="S52" s="34" t="s">
        <v>656</v>
      </c>
      <c r="T52" s="39">
        <f>IF(O52&lt;0,"- ",IF(ISERROR(($E49-S52)/O52),"- ",(($E49-S52)/O52)))</f>
        <v>11.059631289839539</v>
      </c>
      <c r="U52" s="34">
        <v>-152586.95419567201</v>
      </c>
      <c r="V52" s="34" t="s">
        <v>656</v>
      </c>
      <c r="W52" s="34">
        <v>737958.65201660001</v>
      </c>
      <c r="X52" s="39">
        <f>IF(I52&lt;0,"- ",IF(ISERROR((U52+V52+W52)/I52),"- ",(U52+V52+W52)/I52))</f>
        <v>6.490757615646733</v>
      </c>
      <c r="Y52" s="39">
        <f>IF(ISERROR(W52/H52),"- ",(W52/H52))</f>
        <v>3.5963412537031476</v>
      </c>
      <c r="Z52" s="34">
        <v>166.79694528114501</v>
      </c>
      <c r="AA52" s="40">
        <f>IF(Z52&lt;0,"- ",IF(ISERROR(($E49/Z52)),"- ",(($E49/Z52))))</f>
        <v>2.4089170177711887</v>
      </c>
      <c r="AB52" s="34">
        <v>12.5000558971595</v>
      </c>
      <c r="AC52" s="41">
        <f>IF(ISERROR(AB52/$E49*100),"- ",(AB52/$E49*100))</f>
        <v>3.1110144094473617</v>
      </c>
      <c r="AD52" s="42">
        <v>34.406672305865797</v>
      </c>
      <c r="AE52" s="34">
        <v>9183.2000000000007</v>
      </c>
      <c r="AF52" s="43">
        <v>-0.53640756040318305</v>
      </c>
      <c r="AG52" s="44" t="s">
        <v>214</v>
      </c>
    </row>
    <row r="53" spans="1:33" s="45" customFormat="1" ht="10.5" x14ac:dyDescent="0.15">
      <c r="A53" s="110"/>
      <c r="B53" s="46"/>
      <c r="E53" s="53"/>
      <c r="F53" s="54"/>
      <c r="G53" s="55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109">
        <v>7</v>
      </c>
      <c r="B54" s="29">
        <v>25</v>
      </c>
      <c r="C54" s="30" t="str">
        <f>VLOOKUP($A54,'All cos summary'!$A$269:$B$276,2,FALSE)</f>
        <v>SAIL IB Equity</v>
      </c>
      <c r="D54" s="63" t="s">
        <v>733</v>
      </c>
      <c r="E54" s="64">
        <v>155.16</v>
      </c>
      <c r="F54" s="65">
        <v>6879.1102220924158</v>
      </c>
      <c r="G54" s="33" t="s">
        <v>518</v>
      </c>
      <c r="H54" s="66">
        <v>1024781.8999999999</v>
      </c>
      <c r="I54" s="66">
        <v>106293.89999999985</v>
      </c>
      <c r="J54" s="66">
        <v>21479.599999999853</v>
      </c>
      <c r="K54" s="66">
        <v>24605.999999999854</v>
      </c>
      <c r="L54" s="67">
        <f>IF(ISERROR(K54/$H54*100),"- ",(K54/$H54*100))</f>
        <v>2.4010962722897289</v>
      </c>
      <c r="M54" s="67">
        <f>IF(ISERROR(I54/$H54*100),"- ",(I54/$H54*100))</f>
        <v>10.372343617700494</v>
      </c>
      <c r="N54" s="67">
        <v>5.2002043321316753</v>
      </c>
      <c r="O54" s="67">
        <v>5.9571047783213897</v>
      </c>
      <c r="P54" s="68" t="s">
        <v>50</v>
      </c>
      <c r="Q54" s="66">
        <v>5.5780721223797807</v>
      </c>
      <c r="R54" s="69">
        <v>4.2421640174117075</v>
      </c>
      <c r="S54" s="66">
        <v>0</v>
      </c>
      <c r="T54" s="70">
        <f>IF(O54&lt;0,"- ",IF(ISERROR(($E54-S54)/O54),"- ",(($E54-S54)/O54)))</f>
        <v>26.046209656181578</v>
      </c>
      <c r="U54" s="66">
        <v>352670.60000000003</v>
      </c>
      <c r="V54" s="66">
        <v>0</v>
      </c>
      <c r="W54" s="66">
        <v>640892.30384124001</v>
      </c>
      <c r="X54" s="70">
        <f>IF(I54&lt;0,"- ",IF(ISERROR((U54+V54+W54)/I54),"- ",(U54+V54+W54)/I54))</f>
        <v>9.3473181795121025</v>
      </c>
      <c r="Y54" s="70">
        <f>IF(ISERROR(W54/H54),"- ",(W54/H54))</f>
        <v>0.62539385584507301</v>
      </c>
      <c r="Z54" s="66">
        <v>142.61029456268324</v>
      </c>
      <c r="AA54" s="71">
        <f>IF(Z54&lt;0,"- ",IF(ISERROR(($E54/Z54)),"- ",(($E54/Z54))))</f>
        <v>1.0879999966047376</v>
      </c>
      <c r="AB54" s="66">
        <v>0.99999273700953617</v>
      </c>
      <c r="AC54" s="72">
        <f>IF(ISERROR(AB54/$E54*100),"- ",(AB54/$E54*100))</f>
        <v>0.64449132315644253</v>
      </c>
      <c r="AD54" s="73">
        <v>19.229873926888903</v>
      </c>
      <c r="AE54" s="66">
        <v>41305.300000000003</v>
      </c>
      <c r="AF54" s="74">
        <v>0.60801695900146557</v>
      </c>
      <c r="AG54" s="75">
        <v>1.7831113911994132</v>
      </c>
    </row>
    <row r="55" spans="1:33" s="45" customFormat="1" ht="10.5" x14ac:dyDescent="0.15">
      <c r="A55" s="110"/>
      <c r="B55" s="29">
        <v>26</v>
      </c>
      <c r="C55" s="47"/>
      <c r="D55" s="47" t="s">
        <v>1044</v>
      </c>
      <c r="E55" s="48"/>
      <c r="F55" s="32"/>
      <c r="G55" s="33" t="s">
        <v>311</v>
      </c>
      <c r="H55" s="34">
        <v>1093015.7413000001</v>
      </c>
      <c r="I55" s="34">
        <v>115768.37664257846</v>
      </c>
      <c r="J55" s="34">
        <v>32137.302306785401</v>
      </c>
      <c r="K55" s="34">
        <v>35521.702306785402</v>
      </c>
      <c r="L55" s="35">
        <f>IF(ISERROR(K55/$H55*100),"- ",(K55/$H55*100))</f>
        <v>3.2498802134850275</v>
      </c>
      <c r="M55" s="35">
        <f>IF(ISERROR(I55/$H55*100),"- ",(I55/$H55*100))</f>
        <v>10.591647701696138</v>
      </c>
      <c r="N55" s="35">
        <v>7.7804306727672721</v>
      </c>
      <c r="O55" s="35">
        <v>8.5997928369447489</v>
      </c>
      <c r="P55" s="42">
        <f>IF(AND(O55&lt;0,O54&lt;0),"NA",IF(AND(O55&gt;0,O54&lt;0),"LP",IF(AND(O55&lt;0,O54&gt;0),"PL",((O55/O54-1)*100))))</f>
        <v>44.361953616132688</v>
      </c>
      <c r="Q55" s="34">
        <v>6.0050205992948325</v>
      </c>
      <c r="R55" s="37">
        <v>5.9329165816201863</v>
      </c>
      <c r="S55" s="34">
        <v>0</v>
      </c>
      <c r="T55" s="38">
        <f>IF(O55&lt;0,"- ",IF(ISERROR(($E54-S55)/O55),"- ",(($E54-S55)/O55)))</f>
        <v>18.042295081043342</v>
      </c>
      <c r="U55" s="34">
        <v>345207.71789734298</v>
      </c>
      <c r="V55" s="34">
        <v>0</v>
      </c>
      <c r="W55" s="34">
        <v>640892.30384124001</v>
      </c>
      <c r="X55" s="38">
        <f>IF(I55&lt;0,"- ",IF(ISERROR((U55+V55+W55)/I55),"- ",(U55+V55+W55)/I55))</f>
        <v>8.5178703402143512</v>
      </c>
      <c r="Y55" s="39">
        <f>IF(ISERROR(W55/H55),"- ",(W55/H55))</f>
        <v>0.58635230914330838</v>
      </c>
      <c r="Z55" s="34">
        <v>147.29072523545051</v>
      </c>
      <c r="AA55" s="40">
        <f>IF(Z55&lt;0,"- ",IF(ISERROR(($E54/Z55)),"- ",(($E54/Z55))))</f>
        <v>1.0534268179613491</v>
      </c>
      <c r="AB55" s="34">
        <v>3.1</v>
      </c>
      <c r="AC55" s="41">
        <f>IF(ISERROR(AB55/$E54*100),"- ",(AB55/$E54*100))</f>
        <v>1.9979376127868007</v>
      </c>
      <c r="AD55" s="42">
        <v>39.843552759238463</v>
      </c>
      <c r="AE55" s="34">
        <v>41305.300000000003</v>
      </c>
      <c r="AF55" s="43">
        <v>0.57657388599452941</v>
      </c>
      <c r="AG55" s="44">
        <v>2.5795732818629586</v>
      </c>
    </row>
    <row r="56" spans="1:33" s="45" customFormat="1" ht="10.5" x14ac:dyDescent="0.15">
      <c r="A56" s="110"/>
      <c r="B56" s="29">
        <v>27</v>
      </c>
      <c r="C56" s="47"/>
      <c r="D56" s="49" t="s">
        <v>1045</v>
      </c>
      <c r="E56" s="50"/>
      <c r="F56" s="51"/>
      <c r="G56" s="33" t="s">
        <v>407</v>
      </c>
      <c r="H56" s="34">
        <v>1177807.99</v>
      </c>
      <c r="I56" s="34">
        <v>137406.20437678893</v>
      </c>
      <c r="J56" s="34">
        <v>47096.395192238124</v>
      </c>
      <c r="K56" s="34">
        <v>47096.395192238124</v>
      </c>
      <c r="L56" s="35">
        <f>IF(ISERROR(K56/$H56*100),"- ",(K56/$H56*100))</f>
        <v>3.9986479623251769</v>
      </c>
      <c r="M56" s="35">
        <f>IF(ISERROR(I56/$H56*100),"- ",(I56/$H56*100))</f>
        <v>11.666265260841788</v>
      </c>
      <c r="N56" s="35">
        <v>11.402022305185561</v>
      </c>
      <c r="O56" s="35" t="s">
        <v>50</v>
      </c>
      <c r="P56" s="42" t="e">
        <f>IF(AND(O56&lt;0,O55&lt;0),"NA",IF(AND(O56&gt;0,O55&lt;0),"LP",IF(AND(O56&lt;0,O55&gt;0),"PL",((O56/O55-1)*100))))</f>
        <v>#VALUE!</v>
      </c>
      <c r="Q56" s="34">
        <v>7.3959427210389572</v>
      </c>
      <c r="R56" s="37">
        <v>7.5190528523152622</v>
      </c>
      <c r="S56" s="34">
        <v>0</v>
      </c>
      <c r="T56" s="39" t="str">
        <f>IF(O56&lt;0,"- ",IF(ISERROR(($E54-S56)/O56),"- ",(($E54-S56)/O56)))</f>
        <v xml:space="preserve">- </v>
      </c>
      <c r="U56" s="34">
        <v>373107.69566511817</v>
      </c>
      <c r="V56" s="34">
        <v>0</v>
      </c>
      <c r="W56" s="34">
        <v>640892.30384124001</v>
      </c>
      <c r="X56" s="39">
        <f>IF(I56&lt;0,"- ",IF(ISERROR((U56+V56+W56)/I56),"- ",(U56+V56+W56)/I56))</f>
        <v>7.3795794309681559</v>
      </c>
      <c r="Y56" s="39">
        <f>IF(ISERROR(W56/H56),"- ",(W56/H56))</f>
        <v>0.54413988466935093</v>
      </c>
      <c r="Z56" s="34">
        <v>155.99274754063609</v>
      </c>
      <c r="AA56" s="40">
        <f>IF(Z56&lt;0,"- ",IF(ISERROR(($E54/Z56)),"- ",(($E54/Z56))))</f>
        <v>0.99466162655786827</v>
      </c>
      <c r="AB56" s="34">
        <v>2.7</v>
      </c>
      <c r="AC56" s="41">
        <f>IF(ISERROR(AB56/$E54*100),"- ",(AB56/$E54*100))</f>
        <v>1.7401392111368912</v>
      </c>
      <c r="AD56" s="42">
        <v>23.680009806436338</v>
      </c>
      <c r="AE56" s="34">
        <v>41305.300000000003</v>
      </c>
      <c r="AF56" s="43">
        <v>0.59567541674058688</v>
      </c>
      <c r="AG56" s="44">
        <v>3.2767094149030225</v>
      </c>
    </row>
    <row r="57" spans="1:33" s="45" customFormat="1" ht="10.5" x14ac:dyDescent="0.15">
      <c r="A57" s="110"/>
      <c r="B57" s="29">
        <v>28</v>
      </c>
      <c r="D57" s="47" t="s">
        <v>1124</v>
      </c>
      <c r="E57" s="50"/>
      <c r="F57" s="52"/>
      <c r="G57" s="33" t="s">
        <v>458</v>
      </c>
      <c r="H57" s="34">
        <v>1244342.5499999998</v>
      </c>
      <c r="I57" s="34">
        <v>147332.83984049826</v>
      </c>
      <c r="J57" s="34">
        <v>51322.320978212709</v>
      </c>
      <c r="K57" s="34">
        <v>51322.320978212709</v>
      </c>
      <c r="L57" s="35">
        <f>IF(ISERROR(K57/$H57*100),"- ",(K57/$H57*100))</f>
        <v>4.124452786591017</v>
      </c>
      <c r="M57" s="35">
        <f>IF(ISERROR(I57/$H57*100),"- ",(I57/$H57*100))</f>
        <v>11.840215529116021</v>
      </c>
      <c r="N57" s="35">
        <v>12.425117594645895</v>
      </c>
      <c r="O57" s="35">
        <v>12.425117594645895</v>
      </c>
      <c r="P57" s="42" t="e">
        <f>IF(AND(O57&lt;0,O56&lt;0),"NA",IF(AND(O57&gt;0,O56&lt;0),"LP",IF(AND(O57&lt;0,O56&gt;0),"PL",((O57/O56-1)*100))))</f>
        <v>#VALUE!</v>
      </c>
      <c r="Q57" s="34">
        <v>7.4713331128881899</v>
      </c>
      <c r="R57" s="37">
        <v>7.7172099959021763</v>
      </c>
      <c r="S57" s="34">
        <v>0</v>
      </c>
      <c r="T57" s="39">
        <f>IF(O57&lt;0,"- ",IF(ISERROR(($E54-S57)/O57),"- ",(($E54-S57)/O57)))</f>
        <v>12.487608170956866</v>
      </c>
      <c r="U57" s="34">
        <v>433423.62477434869</v>
      </c>
      <c r="V57" s="34">
        <v>0</v>
      </c>
      <c r="W57" s="34">
        <v>640892.30384124001</v>
      </c>
      <c r="X57" s="39">
        <f>IF(I57&lt;0,"- ",IF(ISERROR((U57+V57+W57)/I57),"- ",(U57+V57+W57)/I57))</f>
        <v>7.2917614957984744</v>
      </c>
      <c r="Y57" s="39">
        <f>IF(ISERROR(W57/H57),"- ",(W57/H57))</f>
        <v>0.51504491575992484</v>
      </c>
      <c r="Z57" s="34">
        <v>166.01786513528199</v>
      </c>
      <c r="AA57" s="40">
        <f>IF(Z57&lt;0,"- ",IF(ISERROR(($E54/Z57)),"- ",(($E54/Z57))))</f>
        <v>0.93459821250903141</v>
      </c>
      <c r="AB57" s="34">
        <v>2.4</v>
      </c>
      <c r="AC57" s="41">
        <f>IF(ISERROR(AB57/$E54*100),"- ",(AB57/$E54*100))</f>
        <v>1.5467904098994587</v>
      </c>
      <c r="AD57" s="42">
        <v>19.315712561418202</v>
      </c>
      <c r="AE57" s="34">
        <v>41305.300000000003</v>
      </c>
      <c r="AF57" s="43">
        <v>0.65172834466872542</v>
      </c>
      <c r="AG57" s="44">
        <v>3.328247434228023</v>
      </c>
    </row>
    <row r="58" spans="1:33" s="45" customFormat="1" ht="10.5" x14ac:dyDescent="0.15">
      <c r="A58" s="110"/>
      <c r="B58" s="46"/>
      <c r="E58" s="53"/>
      <c r="F58" s="54"/>
      <c r="G58" s="55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109">
        <v>8</v>
      </c>
      <c r="B59" s="29">
        <v>25</v>
      </c>
      <c r="C59" s="30" t="str">
        <f>VLOOKUP($A59,'All cos summary'!$A$269:$B$276,2,FALSE)</f>
        <v>APAT IB Equity</v>
      </c>
      <c r="D59" s="63" t="s">
        <v>727</v>
      </c>
      <c r="E59" s="64">
        <v>1899.2</v>
      </c>
      <c r="F59" s="65">
        <v>5660.1603904470567</v>
      </c>
      <c r="G59" s="33" t="s">
        <v>518</v>
      </c>
      <c r="H59" s="66">
        <v>206895.4</v>
      </c>
      <c r="I59" s="66">
        <v>11989.799999999985</v>
      </c>
      <c r="J59" s="66">
        <v>7570.5999999999849</v>
      </c>
      <c r="K59" s="66">
        <v>7570.5999999999849</v>
      </c>
      <c r="L59" s="67">
        <f>IF(ISERROR(K59/$H59*100),"- ",(K59/$H59*100))</f>
        <v>3.6591437025666038</v>
      </c>
      <c r="M59" s="67">
        <f>IF(ISERROR(I59/$H59*100),"- ",(I59/$H59*100))</f>
        <v>5.7951022594025705</v>
      </c>
      <c r="N59" s="67">
        <v>27.279475353127651</v>
      </c>
      <c r="O59" s="67">
        <v>27.279475353127651</v>
      </c>
      <c r="P59" s="68" t="s">
        <v>50</v>
      </c>
      <c r="Q59" s="66">
        <v>18.733288257898849</v>
      </c>
      <c r="R59" s="69">
        <v>19.378751615834506</v>
      </c>
      <c r="S59" s="66">
        <v>0</v>
      </c>
      <c r="T59" s="70">
        <f>IF(O59&lt;0,"- ",IF(ISERROR(($E59-S59)/O59),"- ",(($E59-S59)/O59)))</f>
        <v>69.620107257020706</v>
      </c>
      <c r="U59" s="66">
        <v>399.19999999999891</v>
      </c>
      <c r="V59" s="66">
        <v>0</v>
      </c>
      <c r="W59" s="66">
        <v>527328.84277600003</v>
      </c>
      <c r="X59" s="70">
        <f>IF(I59&lt;0,"- ",IF(ISERROR((U59+V59+W59)/I59),"- ",(U59+V59+W59)/I59))</f>
        <v>44.014749435019823</v>
      </c>
      <c r="Y59" s="70">
        <f>IF(ISERROR(W59/H59),"- ",(W59/H59))</f>
        <v>2.5487702615717898</v>
      </c>
      <c r="Z59" s="66">
        <v>151.65465552032285</v>
      </c>
      <c r="AA59" s="71">
        <f>IF(Z59&lt;0,"- ",IF(ISERROR(($E59/Z59)),"- ",(($E59/Z59))))</f>
        <v>12.523189568324813</v>
      </c>
      <c r="AB59" s="66">
        <v>5.7499999999999973</v>
      </c>
      <c r="AC59" s="72">
        <f>IF(ISERROR(AB59/$E59*100),"- ",(AB59/$E59*100))</f>
        <v>0.30275905644481871</v>
      </c>
      <c r="AD59" s="73">
        <v>21.07811798272267</v>
      </c>
      <c r="AE59" s="66">
        <v>555.1</v>
      </c>
      <c r="AF59" s="74">
        <v>1.0218473628300435E-2</v>
      </c>
      <c r="AG59" s="75">
        <v>7.4854441776710567</v>
      </c>
    </row>
    <row r="60" spans="1:33" s="45" customFormat="1" ht="10.5" x14ac:dyDescent="0.15">
      <c r="A60" s="110"/>
      <c r="B60" s="29">
        <v>26</v>
      </c>
      <c r="C60" s="47"/>
      <c r="D60" s="47" t="s">
        <v>1046</v>
      </c>
      <c r="E60" s="48"/>
      <c r="F60" s="32"/>
      <c r="G60" s="33" t="s">
        <v>311</v>
      </c>
      <c r="H60" s="34">
        <v>227048.07771526749</v>
      </c>
      <c r="I60" s="34">
        <v>17881.456650000007</v>
      </c>
      <c r="J60" s="34">
        <v>11899.393425295202</v>
      </c>
      <c r="K60" s="34">
        <v>11899.393425295202</v>
      </c>
      <c r="L60" s="35">
        <f>IF(ISERROR(K60/$H60*100),"- ",(K60/$H60*100))</f>
        <v>5.2409135303130769</v>
      </c>
      <c r="M60" s="35">
        <f>IF(ISERROR(I60/$H60*100),"- ",(I60/$H60*100))</f>
        <v>7.8756256515963434</v>
      </c>
      <c r="N60" s="35">
        <v>42.859691917817578</v>
      </c>
      <c r="O60" s="35">
        <v>42.859691917817578</v>
      </c>
      <c r="P60" s="42">
        <f>IF(AND(O60&lt;0,O59&lt;0),"NA",IF(AND(O60&gt;0,O59&lt;0),"LP",IF(AND(O60&lt;0,O59&gt;0),"PL",((O60/O59-1)*100))))</f>
        <v>57.113329208157303</v>
      </c>
      <c r="Q60" s="34">
        <v>24.28224311320017</v>
      </c>
      <c r="R60" s="37">
        <v>25.400568347017945</v>
      </c>
      <c r="S60" s="34">
        <v>0</v>
      </c>
      <c r="T60" s="38">
        <f>IF(O60&lt;0,"- ",IF(ISERROR(($E59-S60)/O60),"- ",(($E59-S60)/O60)))</f>
        <v>44.312031072030805</v>
      </c>
      <c r="U60" s="34">
        <v>-2228.6294321631376</v>
      </c>
      <c r="V60" s="34">
        <v>0</v>
      </c>
      <c r="W60" s="34">
        <v>527328.84277600003</v>
      </c>
      <c r="X60" s="38">
        <f>IF(I60&lt;0,"- ",IF(ISERROR((U60+V60+W60)/I60),"- ",(U60+V60+W60)/I60))</f>
        <v>29.365628517956154</v>
      </c>
      <c r="Y60" s="39">
        <f>IF(ISERROR(W60/H60),"- ",(W60/H60))</f>
        <v>2.3225426441940789</v>
      </c>
      <c r="Z60" s="34">
        <v>185.87904572979065</v>
      </c>
      <c r="AA60" s="40">
        <f>IF(Z60&lt;0,"- ",IF(ISERROR(($E59/Z60)),"- ",(($E59/Z60))))</f>
        <v>10.217396977391612</v>
      </c>
      <c r="AB60" s="34">
        <v>8.5719383835635163</v>
      </c>
      <c r="AC60" s="41">
        <f>IF(ISERROR(AB60/$E59*100),"- ",(AB60/$E59*100))</f>
        <v>0.45134469163666363</v>
      </c>
      <c r="AD60" s="42">
        <v>20</v>
      </c>
      <c r="AE60" s="34">
        <v>555.1</v>
      </c>
      <c r="AF60" s="43">
        <v>-4.757255448962619E-2</v>
      </c>
      <c r="AG60" s="44">
        <v>13.18110103758711</v>
      </c>
    </row>
    <row r="61" spans="1:33" s="45" customFormat="1" ht="10.5" x14ac:dyDescent="0.15">
      <c r="A61" s="110"/>
      <c r="B61" s="29">
        <v>27</v>
      </c>
      <c r="C61" s="47"/>
      <c r="D61" s="49" t="s">
        <v>904</v>
      </c>
      <c r="E61" s="50"/>
      <c r="F61" s="51"/>
      <c r="G61" s="33" t="s">
        <v>407</v>
      </c>
      <c r="H61" s="34">
        <v>275029.94803944725</v>
      </c>
      <c r="I61" s="34">
        <v>21630.241112447984</v>
      </c>
      <c r="J61" s="34">
        <v>14826.755309753773</v>
      </c>
      <c r="K61" s="34">
        <v>14826.755309753773</v>
      </c>
      <c r="L61" s="35">
        <f>IF(ISERROR(K61/$H61*100),"- ",(K61/$H61*100))</f>
        <v>5.3909602992133747</v>
      </c>
      <c r="M61" s="35">
        <f>IF(ISERROR(I61/$H61*100),"- ",(I61/$H61*100))</f>
        <v>7.8646857430033705</v>
      </c>
      <c r="N61" s="35">
        <v>53.403576300457331</v>
      </c>
      <c r="O61" s="35">
        <v>53.403576300457331</v>
      </c>
      <c r="P61" s="42">
        <f>IF(AND(O61&lt;0,O60&lt;0),"NA",IF(AND(O61&gt;0,O60&lt;0),"LP",IF(AND(O61&lt;0,O60&gt;0),"PL",((O61/O60-1)*100))))</f>
        <v>24.60093367646552</v>
      </c>
      <c r="Q61" s="34">
        <v>24.879502911765737</v>
      </c>
      <c r="R61" s="37">
        <v>25.768892866296017</v>
      </c>
      <c r="S61" s="34">
        <v>0</v>
      </c>
      <c r="T61" s="39">
        <f>IF(O61&lt;0,"- ",IF(ISERROR(($E59-S61)/O61),"- ",(($E59-S61)/O61)))</f>
        <v>35.563161338012037</v>
      </c>
      <c r="U61" s="34">
        <v>-11069.829444949197</v>
      </c>
      <c r="V61" s="34">
        <v>0</v>
      </c>
      <c r="W61" s="34">
        <v>527328.84277600003</v>
      </c>
      <c r="X61" s="39">
        <f>IF(I61&lt;0,"- ",IF(ISERROR((U61+V61+W61)/I61),"- ",(U61+V61+W61)/I61))</f>
        <v>23.867464567186399</v>
      </c>
      <c r="Y61" s="39">
        <f>IF(ISERROR(W61/H61),"- ",(W61/H61))</f>
        <v>1.9173506250321721</v>
      </c>
      <c r="Z61" s="34">
        <v>228.60190677015649</v>
      </c>
      <c r="AA61" s="40">
        <f>IF(Z61&lt;0,"- ",IF(ISERROR(($E59/Z61)),"- ",(($E59/Z61))))</f>
        <v>8.3078922080449455</v>
      </c>
      <c r="AB61" s="34">
        <v>10.680715260091466</v>
      </c>
      <c r="AC61" s="41">
        <f>IF(ISERROR(AB61/$E59*100),"- ",(AB61/$E59*100))</f>
        <v>0.56237969987844705</v>
      </c>
      <c r="AD61" s="42">
        <v>20</v>
      </c>
      <c r="AE61" s="34">
        <v>555.1</v>
      </c>
      <c r="AF61" s="43">
        <v>-0.19239357705418436</v>
      </c>
      <c r="AG61" s="44">
        <v>17.393590049133977</v>
      </c>
    </row>
    <row r="62" spans="1:33" s="45" customFormat="1" ht="10.5" x14ac:dyDescent="0.15">
      <c r="A62" s="110"/>
      <c r="B62" s="29">
        <v>28</v>
      </c>
      <c r="D62" s="47" t="s">
        <v>1121</v>
      </c>
      <c r="E62" s="50"/>
      <c r="F62" s="52"/>
      <c r="G62" s="33" t="s">
        <v>458</v>
      </c>
      <c r="H62" s="34">
        <v>317262.06758257089</v>
      </c>
      <c r="I62" s="34">
        <v>25177.425970298122</v>
      </c>
      <c r="J62" s="34">
        <v>18642.976973260113</v>
      </c>
      <c r="K62" s="34">
        <v>18642.976973260113</v>
      </c>
      <c r="L62" s="35">
        <f>IF(ISERROR(K62/$H62*100),"- ",(K62/$H62*100))</f>
        <v>5.876207362359219</v>
      </c>
      <c r="M62" s="35">
        <f>IF(ISERROR(I62/$H62*100),"- ",(I62/$H62*100))</f>
        <v>7.9358450136007592</v>
      </c>
      <c r="N62" s="35">
        <v>67.148989948205966</v>
      </c>
      <c r="O62" s="35">
        <v>67.148989948205966</v>
      </c>
      <c r="P62" s="42">
        <f>IF(AND(O62&lt;0,O61&lt;0),"NA",IF(AND(O62&gt;0,O61&lt;0),"LP",IF(AND(O62&lt;0,O61&gt;0),"PL",((O62/O61-1)*100))))</f>
        <v>25.73875122223026</v>
      </c>
      <c r="Q62" s="34">
        <v>25.352822926407608</v>
      </c>
      <c r="R62" s="37">
        <v>26.285365593447903</v>
      </c>
      <c r="S62" s="34">
        <v>0</v>
      </c>
      <c r="T62" s="39">
        <f>IF(O62&lt;0,"- ",IF(ISERROR(($E59-S62)/O62),"- ",(($E59-S62)/O62)))</f>
        <v>28.283374053204824</v>
      </c>
      <c r="U62" s="34">
        <v>-23615.301977952015</v>
      </c>
      <c r="V62" s="34">
        <v>0</v>
      </c>
      <c r="W62" s="34">
        <v>527328.84277600003</v>
      </c>
      <c r="X62" s="39">
        <f>IF(I62&lt;0,"- ",IF(ISERROR((U62+V62+W62)/I62),"- ",(U62+V62+W62)/I62))</f>
        <v>20.006554339283145</v>
      </c>
      <c r="Y62" s="39">
        <f>IF(ISERROR(W62/H62),"- ",(W62/H62))</f>
        <v>1.6621238296593934</v>
      </c>
      <c r="Z62" s="34">
        <v>282.32109872872127</v>
      </c>
      <c r="AA62" s="40">
        <f>IF(Z62&lt;0,"- ",IF(ISERROR(($E59/Z62)),"- ",(($E59/Z62))))</f>
        <v>6.7270919833905758</v>
      </c>
      <c r="AB62" s="34">
        <v>13.429797989641193</v>
      </c>
      <c r="AC62" s="41">
        <f>IF(ISERROR(AB62/$E59*100),"- ",(AB62/$E59*100))</f>
        <v>0.70712921175448573</v>
      </c>
      <c r="AD62" s="42">
        <v>20</v>
      </c>
      <c r="AE62" s="34">
        <v>555.1</v>
      </c>
      <c r="AF62" s="43">
        <v>-0.33296015275911872</v>
      </c>
      <c r="AG62" s="44">
        <v>29.613122182931662</v>
      </c>
    </row>
    <row r="63" spans="1:33" s="45" customFormat="1" ht="10.5" x14ac:dyDescent="0.15">
      <c r="A63" s="110"/>
      <c r="B63" s="46"/>
      <c r="E63" s="53"/>
      <c r="F63" s="54"/>
      <c r="G63" s="55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110"/>
      <c r="B64" s="46"/>
      <c r="D64" s="84" t="s">
        <v>525</v>
      </c>
      <c r="E64" s="85"/>
      <c r="F64" s="86"/>
      <c r="G64" s="87"/>
      <c r="H64" s="88"/>
      <c r="I64" s="88"/>
      <c r="J64" s="88"/>
      <c r="K64" s="88"/>
      <c r="L64" s="88"/>
      <c r="M64" s="88"/>
      <c r="N64" s="89"/>
      <c r="O64" s="89"/>
      <c r="P64" s="90"/>
      <c r="Q64" s="89"/>
      <c r="R64" s="89"/>
      <c r="S64" s="75"/>
      <c r="T64" s="91"/>
      <c r="U64" s="91"/>
      <c r="V64" s="91"/>
      <c r="W64" s="91"/>
      <c r="X64" s="91"/>
      <c r="Y64" s="89"/>
      <c r="Z64" s="89"/>
      <c r="AA64" s="89"/>
      <c r="AB64" s="89"/>
      <c r="AC64" s="89"/>
      <c r="AD64" s="89"/>
      <c r="AE64" s="89"/>
      <c r="AF64" s="89"/>
      <c r="AG64" s="89"/>
    </row>
    <row r="65" spans="1:33" s="45" customFormat="1" ht="10.5" x14ac:dyDescent="0.15">
      <c r="A65" s="110"/>
      <c r="B65" s="46"/>
      <c r="D65" s="45" t="s">
        <v>36</v>
      </c>
      <c r="E65" s="92"/>
      <c r="F65" s="93"/>
      <c r="G65" s="94"/>
      <c r="H65" s="56"/>
      <c r="I65" s="56"/>
      <c r="J65" s="56"/>
      <c r="K65" s="56"/>
      <c r="L65" s="56"/>
      <c r="M65" s="56"/>
      <c r="N65" s="57"/>
      <c r="O65" s="57"/>
      <c r="P65" s="95"/>
      <c r="Q65" s="57"/>
      <c r="R65" s="57"/>
      <c r="S65" s="44"/>
      <c r="T65" s="61"/>
      <c r="U65" s="61"/>
      <c r="V65" s="61"/>
      <c r="W65" s="61"/>
      <c r="X65" s="61"/>
      <c r="Y65" s="57"/>
      <c r="Z65" s="57"/>
      <c r="AA65" s="57"/>
      <c r="AB65" s="57"/>
      <c r="AC65" s="57"/>
      <c r="AD65" s="57"/>
      <c r="AE65" s="57"/>
      <c r="AF65" s="57"/>
      <c r="AG65" s="57"/>
    </row>
    <row r="66" spans="1:33" s="97" customFormat="1" x14ac:dyDescent="0.2">
      <c r="A66" s="112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2"/>
      <c r="Z66" s="102"/>
      <c r="AA66" s="102"/>
      <c r="AB66" s="102"/>
      <c r="AC66" s="102"/>
      <c r="AD66" s="102"/>
      <c r="AE66" s="102"/>
      <c r="AF66" s="102"/>
      <c r="AG66" s="102"/>
    </row>
    <row r="67" spans="1:33" s="97" customFormat="1" x14ac:dyDescent="0.2">
      <c r="A67" s="112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2"/>
      <c r="Z67" s="102"/>
      <c r="AA67" s="102"/>
      <c r="AB67" s="102"/>
      <c r="AC67" s="102"/>
      <c r="AD67" s="102"/>
      <c r="AE67" s="102"/>
      <c r="AF67" s="102"/>
      <c r="AG67" s="102"/>
    </row>
    <row r="68" spans="1:33" s="97" customFormat="1" x14ac:dyDescent="0.2">
      <c r="A68" s="112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2"/>
      <c r="Z68" s="102"/>
      <c r="AA68" s="102"/>
      <c r="AB68" s="102"/>
      <c r="AC68" s="102"/>
      <c r="AD68" s="102"/>
      <c r="AE68" s="102"/>
      <c r="AF68" s="102"/>
      <c r="AG68" s="102"/>
    </row>
  </sheetData>
  <mergeCells count="12">
    <mergeCell ref="H4:J4"/>
    <mergeCell ref="K4:N4"/>
    <mergeCell ref="P4:T4"/>
    <mergeCell ref="H5:J5"/>
    <mergeCell ref="K5:N5"/>
    <mergeCell ref="P5:T5"/>
    <mergeCell ref="AB7:AD7"/>
    <mergeCell ref="AE7:AG7"/>
    <mergeCell ref="P6:T6"/>
    <mergeCell ref="H7:P7"/>
    <mergeCell ref="Q7:R7"/>
    <mergeCell ref="S7:AA7"/>
  </mergeCells>
  <conditionalFormatting sqref="G9:G12">
    <cfRule type="cellIs" dxfId="88" priority="13" stopIfTrue="1" operator="equal">
      <formula>#DIV/0!</formula>
    </cfRule>
  </conditionalFormatting>
  <conditionalFormatting sqref="G14:G17">
    <cfRule type="cellIs" dxfId="87" priority="12" stopIfTrue="1" operator="equal">
      <formula>#DIV/0!</formula>
    </cfRule>
  </conditionalFormatting>
  <conditionalFormatting sqref="G19:G22">
    <cfRule type="cellIs" dxfId="86" priority="11" stopIfTrue="1" operator="equal">
      <formula>#DIV/0!</formula>
    </cfRule>
  </conditionalFormatting>
  <conditionalFormatting sqref="G24:G27">
    <cfRule type="cellIs" dxfId="85" priority="7" stopIfTrue="1" operator="equal">
      <formula>#DIV/0!</formula>
    </cfRule>
  </conditionalFormatting>
  <conditionalFormatting sqref="G29:G32">
    <cfRule type="cellIs" dxfId="84" priority="10" stopIfTrue="1" operator="equal">
      <formula>#DIV/0!</formula>
    </cfRule>
  </conditionalFormatting>
  <conditionalFormatting sqref="G34:G37">
    <cfRule type="cellIs" dxfId="83" priority="29" stopIfTrue="1" operator="equal">
      <formula>#DIV/0!</formula>
    </cfRule>
  </conditionalFormatting>
  <conditionalFormatting sqref="G39:G42">
    <cfRule type="cellIs" dxfId="82" priority="18" stopIfTrue="1" operator="equal">
      <formula>#DIV/0!</formula>
    </cfRule>
  </conditionalFormatting>
  <conditionalFormatting sqref="G44:G47">
    <cfRule type="cellIs" dxfId="81" priority="24" stopIfTrue="1" operator="equal">
      <formula>#DIV/0!</formula>
    </cfRule>
  </conditionalFormatting>
  <conditionalFormatting sqref="G49:G62">
    <cfRule type="cellIs" dxfId="80" priority="1" stopIfTrue="1" operator="equal">
      <formula>#DIV/0!</formula>
    </cfRule>
  </conditionalFormatting>
  <conditionalFormatting sqref="AG9:AG12">
    <cfRule type="cellIs" dxfId="79" priority="67" stopIfTrue="1" operator="equal">
      <formula>#DIV/0!</formula>
    </cfRule>
  </conditionalFormatting>
  <conditionalFormatting sqref="AG14:AG17">
    <cfRule type="cellIs" dxfId="78" priority="88" stopIfTrue="1" operator="equal">
      <formula>#DIV/0!</formula>
    </cfRule>
  </conditionalFormatting>
  <conditionalFormatting sqref="AG19:AG22">
    <cfRule type="cellIs" dxfId="77" priority="80" stopIfTrue="1" operator="equal">
      <formula>#DIV/0!</formula>
    </cfRule>
  </conditionalFormatting>
  <conditionalFormatting sqref="AG24:AG27">
    <cfRule type="cellIs" dxfId="76" priority="8" stopIfTrue="1" operator="equal">
      <formula>#DIV/0!</formula>
    </cfRule>
  </conditionalFormatting>
  <conditionalFormatting sqref="AG29:AG32">
    <cfRule type="cellIs" dxfId="75" priority="77" stopIfTrue="1" operator="equal">
      <formula>#DIV/0!</formula>
    </cfRule>
  </conditionalFormatting>
  <conditionalFormatting sqref="AG34:AG37">
    <cfRule type="cellIs" dxfId="74" priority="83" stopIfTrue="1" operator="equal">
      <formula>#DIV/0!</formula>
    </cfRule>
  </conditionalFormatting>
  <conditionalFormatting sqref="AG39:AG42">
    <cfRule type="cellIs" dxfId="73" priority="23" stopIfTrue="1" operator="equal">
      <formula>#DIV/0!</formula>
    </cfRule>
  </conditionalFormatting>
  <conditionalFormatting sqref="AG44:AG47">
    <cfRule type="cellIs" dxfId="72" priority="74" stopIfTrue="1" operator="equal">
      <formula>#DIV/0!</formula>
    </cfRule>
  </conditionalFormatting>
  <conditionalFormatting sqref="AG49:AG62">
    <cfRule type="cellIs" dxfId="71" priority="2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2108-192F-4847-8357-8F3FA760B5E0}">
  <sheetPr codeName="Sheet32">
    <pageSetUpPr autoPageBreaks="0" fitToPage="1"/>
  </sheetPr>
  <dimension ref="A1:AG108"/>
  <sheetViews>
    <sheetView showGridLines="0" zoomScale="103" zoomScaleNormal="103" zoomScaleSheetLayoutView="100" workbookViewId="0">
      <pane xSplit="4" ySplit="8" topLeftCell="E31" activePane="bottomRight" state="frozen"/>
      <selection sqref="A1:IV65536"/>
      <selection pane="topRight" sqref="A1:IV65536"/>
      <selection pane="bottomLeft" sqref="A1:IV65536"/>
      <selection pane="bottomRight" activeCell="C1" sqref="A1:C65536"/>
    </sheetView>
  </sheetViews>
  <sheetFormatPr defaultRowHeight="12.75" x14ac:dyDescent="0.2"/>
  <cols>
    <col min="1" max="1" width="2.7109375" style="113" hidden="1" customWidth="1"/>
    <col min="2" max="2" width="2.7109375" style="9" hidden="1" customWidth="1"/>
    <col min="3" max="3" width="16" style="9" hidden="1" customWidth="1"/>
    <col min="4" max="4" width="19.1406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8.5703125" style="9" customWidth="1"/>
    <col min="10" max="10" width="7.42578125" style="9" hidden="1" customWidth="1"/>
    <col min="11" max="11" width="7.5703125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8554687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x14ac:dyDescent="0.2">
      <c r="A1" s="113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365</v>
      </c>
      <c r="L6" s="9"/>
      <c r="M6" s="9"/>
      <c r="P6" s="501"/>
      <c r="Q6" s="501"/>
      <c r="R6" s="501"/>
      <c r="S6" s="501"/>
      <c r="T6" s="501"/>
    </row>
    <row r="7" spans="1:33" s="13" customFormat="1" ht="12" x14ac:dyDescent="0.2">
      <c r="A7" s="114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15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16">
        <v>1</v>
      </c>
      <c r="B9" s="29">
        <v>25</v>
      </c>
      <c r="C9" s="30" t="str">
        <f>VLOOKUP($A9,'All cos summary'!$A$278:$B$296,2,FALSE)</f>
        <v>SUNP IB Equity</v>
      </c>
      <c r="D9" s="63" t="s">
        <v>751</v>
      </c>
      <c r="E9" s="64">
        <v>1693.6</v>
      </c>
      <c r="F9" s="65">
        <v>43616.311975441415</v>
      </c>
      <c r="G9" s="33" t="s">
        <v>518</v>
      </c>
      <c r="H9" s="66">
        <v>525784.4</v>
      </c>
      <c r="I9" s="66">
        <v>152716.90000000002</v>
      </c>
      <c r="J9" s="66">
        <v>109290.40000000001</v>
      </c>
      <c r="K9" s="66">
        <v>115946.77697363069</v>
      </c>
      <c r="L9" s="67">
        <f>IF(ISERROR(K9/$H9*100),"- ",(K9/$H9*100))</f>
        <v>22.052152360098681</v>
      </c>
      <c r="M9" s="67">
        <f>IF(ISERROR(I9/$H9*100),"- ",(I9/$H9*100))</f>
        <v>29.045536535507715</v>
      </c>
      <c r="N9" s="67">
        <v>45.550952361105324</v>
      </c>
      <c r="O9" s="67">
        <v>48.325251937494556</v>
      </c>
      <c r="P9" s="68" t="s">
        <v>50</v>
      </c>
      <c r="Q9" s="66">
        <v>21.786432676602761</v>
      </c>
      <c r="R9" s="69">
        <v>17.065455823140542</v>
      </c>
      <c r="S9" s="66">
        <v>0</v>
      </c>
      <c r="T9" s="70">
        <f>IF(O9&lt;0,"- ",IF(ISERROR(($E9-S9)/O9),"- ",(($E9-S9)/O9)))</f>
        <v>35.045859713065894</v>
      </c>
      <c r="U9" s="66">
        <v>-278157.90000000002</v>
      </c>
      <c r="V9" s="66">
        <v>2679.3</v>
      </c>
      <c r="W9" s="66">
        <v>4063513.7051919997</v>
      </c>
      <c r="X9" s="70">
        <f>IF(I9&lt;0,"- ",IF(ISERROR((U9+V9+W9)/I9),"- ",(U9+V9+W9)/I9))</f>
        <v>24.804295432869573</v>
      </c>
      <c r="Y9" s="70">
        <f>IF(ISERROR(W9/H9),"- ",(W9/H9))</f>
        <v>7.7284790214239898</v>
      </c>
      <c r="Z9" s="66">
        <v>300.9962072271079</v>
      </c>
      <c r="AA9" s="71">
        <f>IF(Z9&lt;0,"- ",IF(ISERROR(($E9/Z9)),"- ",(($E9/Z9))))</f>
        <v>5.6266489720986534</v>
      </c>
      <c r="AB9" s="66">
        <v>13.811761763847789</v>
      </c>
      <c r="AC9" s="72">
        <f>IF(ISERROR(AB9/$E9*100),"- ",(AB9/$E9*100))</f>
        <v>0.81552679285827756</v>
      </c>
      <c r="AD9" s="73">
        <v>30.321565297592475</v>
      </c>
      <c r="AE9" s="66">
        <v>2399.3000000000002</v>
      </c>
      <c r="AF9" s="74">
        <v>-0.39853011539135758</v>
      </c>
      <c r="AG9" s="75">
        <v>54.876815352697108</v>
      </c>
    </row>
    <row r="10" spans="1:33" s="45" customFormat="1" ht="10.5" x14ac:dyDescent="0.15">
      <c r="A10" s="117"/>
      <c r="B10" s="29">
        <v>26</v>
      </c>
      <c r="C10" s="47"/>
      <c r="D10" s="47" t="s">
        <v>1047</v>
      </c>
      <c r="E10" s="48"/>
      <c r="F10" s="32"/>
      <c r="G10" s="33" t="s">
        <v>311</v>
      </c>
      <c r="H10" s="34">
        <v>585906.24090417905</v>
      </c>
      <c r="I10" s="34">
        <v>178379.0934749812</v>
      </c>
      <c r="J10" s="34">
        <v>116715.61697499355</v>
      </c>
      <c r="K10" s="34">
        <v>117434.54505729969</v>
      </c>
      <c r="L10" s="35">
        <f>IF(ISERROR(K10/$H10*100),"- ",(K10/$H10*100))</f>
        <v>20.043231639941741</v>
      </c>
      <c r="M10" s="35">
        <f>IF(ISERROR(I10/$H10*100),"- ",(I10/$H10*100))</f>
        <v>30.444989491783531</v>
      </c>
      <c r="N10" s="35">
        <v>48.645695400739193</v>
      </c>
      <c r="O10" s="35">
        <v>48.945336163589253</v>
      </c>
      <c r="P10" s="42">
        <f>IF(AND(O10&lt;0,O9&lt;0),"NA",IF(AND(O10&gt;0,O9&lt;0),"LP",IF(AND(O10&lt;0,O9&gt;0),"PL",((O10/O9-1)*100))))</f>
        <v>1.2831474254841657</v>
      </c>
      <c r="Q10" s="34">
        <v>22.254886729276262</v>
      </c>
      <c r="R10" s="37">
        <v>15.299058942844088</v>
      </c>
      <c r="S10" s="34">
        <v>0</v>
      </c>
      <c r="T10" s="38">
        <f>IF(O10&lt;0,"- ",IF(ISERROR(($E9-S10)/O10),"- ",(($E9-S10)/O10)))</f>
        <v>34.601866750685019</v>
      </c>
      <c r="U10" s="34">
        <v>-282807.19798158266</v>
      </c>
      <c r="V10" s="34">
        <v>3079.3</v>
      </c>
      <c r="W10" s="34">
        <v>4063513.7051919997</v>
      </c>
      <c r="X10" s="38">
        <f>IF(I10&lt;0,"- ",IF(ISERROR((U10+V10+W10)/I10),"- ",(U10+V10+W10)/I10))</f>
        <v>21.212047519128788</v>
      </c>
      <c r="Y10" s="39">
        <f>IF(ISERROR(W10/H10),"- ",(W10/H10))</f>
        <v>6.9354333876374588</v>
      </c>
      <c r="Z10" s="34">
        <v>338.851463749841</v>
      </c>
      <c r="AA10" s="40">
        <f>IF(Z10&lt;0,"- ",IF(ISERROR(($E9/Z10)),"- ",(($E9/Z10))))</f>
        <v>4.9980601566777043</v>
      </c>
      <c r="AB10" s="34">
        <v>10.790438878006086</v>
      </c>
      <c r="AC10" s="41">
        <f>IF(ISERROR(AB10/$E9*100),"- ",(AB10/$E9*100))</f>
        <v>0.63713030692052941</v>
      </c>
      <c r="AD10" s="42">
        <v>22.181693136700684</v>
      </c>
      <c r="AE10" s="34">
        <v>2399.3000000000002</v>
      </c>
      <c r="AF10" s="43">
        <v>-0.36705680801501517</v>
      </c>
      <c r="AG10" s="44">
        <v>55.692929847186555</v>
      </c>
    </row>
    <row r="11" spans="1:33" s="45" customFormat="1" ht="10.5" x14ac:dyDescent="0.15">
      <c r="A11" s="117"/>
      <c r="B11" s="29">
        <v>27</v>
      </c>
      <c r="C11" s="47"/>
      <c r="D11" s="49" t="s">
        <v>826</v>
      </c>
      <c r="E11" s="50"/>
      <c r="F11" s="51"/>
      <c r="G11" s="33" t="s">
        <v>407</v>
      </c>
      <c r="H11" s="34">
        <v>650224.78575453477</v>
      </c>
      <c r="I11" s="34">
        <v>190194.56815046049</v>
      </c>
      <c r="J11" s="34">
        <v>133129.34182083904</v>
      </c>
      <c r="K11" s="34">
        <v>133129.34182083904</v>
      </c>
      <c r="L11" s="35">
        <f>IF(ISERROR(K11/$H11*100),"- ",(K11/$H11*100))</f>
        <v>20.474356674415738</v>
      </c>
      <c r="M11" s="35">
        <f>IF(ISERROR(I11/$H11*100),"- ",(I11/$H11*100))</f>
        <v>29.250587230345985</v>
      </c>
      <c r="N11" s="35">
        <v>55.486742725311146</v>
      </c>
      <c r="O11" s="35">
        <v>55.486742725311146</v>
      </c>
      <c r="P11" s="42">
        <f>IF(AND(O11&lt;0,O10&lt;0),"NA",IF(AND(O11&gt;0,O10&lt;0),"LP",IF(AND(O11&lt;0,O10&gt;0),"PL",((O11/O10-1)*100))))</f>
        <v>13.364718836251633</v>
      </c>
      <c r="Q11" s="34">
        <v>20.720025685067174</v>
      </c>
      <c r="R11" s="37">
        <v>15.361794508515866</v>
      </c>
      <c r="S11" s="34">
        <v>0</v>
      </c>
      <c r="T11" s="39">
        <f>IF(O11&lt;0,"- ",IF(ISERROR(($E9-S11)/O11),"- ",(($E9-S11)/O11)))</f>
        <v>30.522606244598276</v>
      </c>
      <c r="U11" s="34">
        <v>-397806.97136225697</v>
      </c>
      <c r="V11" s="34">
        <v>3479.3</v>
      </c>
      <c r="W11" s="34">
        <v>4063513.7051919997</v>
      </c>
      <c r="X11" s="39">
        <f>IF(I11&lt;0,"- ",IF(ISERROR((U11+V11+W11)/I11),"- ",(U11+V11+W11)/I11))</f>
        <v>19.291749861789409</v>
      </c>
      <c r="Y11" s="39">
        <f>IF(ISERROR(W11/H11),"- ",(W11/H11))</f>
        <v>6.2493983530274244</v>
      </c>
      <c r="Z11" s="34">
        <v>383.54776759714611</v>
      </c>
      <c r="AA11" s="40">
        <f>IF(Z11&lt;0,"- ",IF(ISERROR(($E9/Z11)),"- ",(($E9/Z11))))</f>
        <v>4.4156168881130036</v>
      </c>
      <c r="AB11" s="34">
        <v>10.790438878006086</v>
      </c>
      <c r="AC11" s="41">
        <f>IF(ISERROR(AB11/$E9*100),"- ",(AB11/$E9*100))</f>
        <v>0.63713030692052941</v>
      </c>
      <c r="AD11" s="42">
        <v>19.446877484635369</v>
      </c>
      <c r="AE11" s="34">
        <v>2399.3000000000002</v>
      </c>
      <c r="AF11" s="43">
        <v>-0.45729904459426196</v>
      </c>
      <c r="AG11" s="44">
        <v>106.37349903842447</v>
      </c>
    </row>
    <row r="12" spans="1:33" s="45" customFormat="1" ht="10.5" x14ac:dyDescent="0.15">
      <c r="A12" s="117"/>
      <c r="B12" s="29">
        <v>28</v>
      </c>
      <c r="D12" s="47" t="s">
        <v>1123</v>
      </c>
      <c r="E12" s="50"/>
      <c r="F12" s="52"/>
      <c r="G12" s="33" t="s">
        <v>458</v>
      </c>
      <c r="H12" s="34">
        <v>716817.97357367945</v>
      </c>
      <c r="I12" s="34">
        <v>212890.27290406328</v>
      </c>
      <c r="J12" s="34">
        <v>149676.73390218546</v>
      </c>
      <c r="K12" s="34">
        <v>149676.73390218546</v>
      </c>
      <c r="L12" s="35">
        <f>IF(ISERROR(K12/$H12*100),"- ",(K12/$H12*100))</f>
        <v>20.880717200208522</v>
      </c>
      <c r="M12" s="35">
        <f>IF(ISERROR(I12/$H12*100),"- ",(I12/$H12*100))</f>
        <v>29.699349172664256</v>
      </c>
      <c r="N12" s="35">
        <v>62.383500980363209</v>
      </c>
      <c r="O12" s="35">
        <v>62.383500980363209</v>
      </c>
      <c r="P12" s="42">
        <f>IF(AND(O12&lt;0,O11&lt;0),"NA",IF(AND(O12&gt;0,O11&lt;0),"LP",IF(AND(O12&lt;0,O11&gt;0),"PL",((O12/O11-1)*100))))</f>
        <v>12.429560497351023</v>
      </c>
      <c r="Q12" s="34">
        <v>20.96314311483755</v>
      </c>
      <c r="R12" s="37">
        <v>15.239860720268158</v>
      </c>
      <c r="S12" s="34">
        <v>0</v>
      </c>
      <c r="T12" s="39">
        <f>IF(O12&lt;0,"- ",IF(ISERROR(($E9-S12)/O12),"- ",(($E9-S12)/O12)))</f>
        <v>27.148203826090228</v>
      </c>
      <c r="U12" s="34">
        <v>-521467.01061697438</v>
      </c>
      <c r="V12" s="34">
        <v>3879.3</v>
      </c>
      <c r="W12" s="34">
        <v>4063513.7051919997</v>
      </c>
      <c r="X12" s="39">
        <f>IF(I12&lt;0,"- ",IF(ISERROR((U12+V12+W12)/I12),"- ",(U12+V12+W12)/I12))</f>
        <v>16.656120292414482</v>
      </c>
      <c r="Y12" s="39">
        <f>IF(ISERROR(W12/H12),"- ",(W12/H12))</f>
        <v>5.6688222882211585</v>
      </c>
      <c r="Z12" s="34">
        <v>435.14082969950323</v>
      </c>
      <c r="AA12" s="40">
        <f>IF(Z12&lt;0,"- ",IF(ISERROR(($E9/Z12)),"- ",(($E9/Z12))))</f>
        <v>3.8920732884789397</v>
      </c>
      <c r="AB12" s="34">
        <v>10.790438878006086</v>
      </c>
      <c r="AC12" s="41">
        <f>IF(ISERROR(AB12/$E9*100),"- ",(AB12/$E9*100))</f>
        <v>0.63713030692052941</v>
      </c>
      <c r="AD12" s="42">
        <v>17.296943436057958</v>
      </c>
      <c r="AE12" s="34">
        <v>2399.3000000000002</v>
      </c>
      <c r="AF12" s="43">
        <v>-0.52896826958017074</v>
      </c>
      <c r="AG12" s="44">
        <v>129.57655853740098</v>
      </c>
    </row>
    <row r="13" spans="1:33" s="45" customFormat="1" ht="10.5" x14ac:dyDescent="0.15">
      <c r="A13" s="117"/>
      <c r="B13" s="29"/>
      <c r="D13" s="47"/>
      <c r="E13" s="50"/>
      <c r="F13" s="52"/>
      <c r="G13" s="34"/>
      <c r="H13" s="34"/>
      <c r="I13" s="34"/>
      <c r="J13" s="34"/>
      <c r="K13" s="34"/>
      <c r="L13" s="35"/>
      <c r="M13" s="35"/>
      <c r="N13" s="35"/>
      <c r="O13" s="35"/>
      <c r="P13" s="42"/>
      <c r="Q13" s="34"/>
      <c r="R13" s="37"/>
      <c r="S13" s="34"/>
      <c r="T13" s="39"/>
      <c r="U13" s="34"/>
      <c r="V13" s="34"/>
      <c r="W13" s="34"/>
      <c r="X13" s="39"/>
      <c r="Y13" s="39"/>
      <c r="Z13" s="34"/>
      <c r="AA13" s="40"/>
      <c r="AB13" s="34"/>
      <c r="AC13" s="41"/>
      <c r="AD13" s="42"/>
      <c r="AE13" s="34"/>
      <c r="AF13" s="43"/>
      <c r="AG13" s="44"/>
    </row>
    <row r="14" spans="1:33" s="45" customFormat="1" ht="10.5" x14ac:dyDescent="0.15">
      <c r="A14" s="116">
        <v>2</v>
      </c>
      <c r="B14" s="29">
        <v>25</v>
      </c>
      <c r="C14" s="30" t="str">
        <f>VLOOKUP($A14,'All cos summary'!$A$278:$B$296,2,FALSE)</f>
        <v>DIVI IB Equity</v>
      </c>
      <c r="D14" s="63" t="s">
        <v>741</v>
      </c>
      <c r="E14" s="64">
        <v>5848.5</v>
      </c>
      <c r="F14" s="65">
        <v>16664.981378521974</v>
      </c>
      <c r="G14" s="419" t="s">
        <v>518</v>
      </c>
      <c r="H14" s="66">
        <v>93600</v>
      </c>
      <c r="I14" s="66">
        <v>29680</v>
      </c>
      <c r="J14" s="66">
        <v>21910</v>
      </c>
      <c r="K14" s="66">
        <v>21554.521712914255</v>
      </c>
      <c r="L14" s="67">
        <f>IF(ISERROR(K14/$H14*100),"- ",(K14/$H14*100))</f>
        <v>23.028335163369931</v>
      </c>
      <c r="M14" s="67">
        <f>IF(ISERROR(I14/$H14*100),"- ",(I14/$H14*100))</f>
        <v>31.709401709401707</v>
      </c>
      <c r="N14" s="67">
        <v>82.53348802868895</v>
      </c>
      <c r="O14" s="67">
        <v>81.194425365446136</v>
      </c>
      <c r="P14" s="68" t="s">
        <v>50</v>
      </c>
      <c r="Q14" s="66">
        <v>19.736886604213872</v>
      </c>
      <c r="R14" s="69">
        <v>15.104780457543276</v>
      </c>
      <c r="S14" s="66">
        <v>0</v>
      </c>
      <c r="T14" s="70">
        <f>IF(O14&lt;0,"- ",IF(ISERROR(($E14-S14)/O14),"- ",(($E14-S14)/O14)))</f>
        <v>72.030807209689826</v>
      </c>
      <c r="U14" s="66">
        <v>-37130</v>
      </c>
      <c r="V14" s="66">
        <v>0</v>
      </c>
      <c r="W14" s="66">
        <v>1552592.9901299998</v>
      </c>
      <c r="X14" s="70">
        <f>IF(I14&lt;0,"- ",IF(ISERROR((U14+V14+W14)/I14),"- ",(U14+V14+W14)/I14))</f>
        <v>51.060073791442044</v>
      </c>
      <c r="Y14" s="70">
        <f>IF(ISERROR(W14/H14),"- ",(W14/H14))</f>
        <v>16.58753194583333</v>
      </c>
      <c r="Z14" s="66">
        <v>563.87210511248054</v>
      </c>
      <c r="AA14" s="71">
        <f>IF(Z14&lt;0,"- ",IF(ISERROR(($E14/Z14)),"- ",(($E14/Z14))))</f>
        <v>10.372032854566104</v>
      </c>
      <c r="AB14" s="66">
        <v>30</v>
      </c>
      <c r="AC14" s="72">
        <f>IF(ISERROR(AB14/$E14*100),"- ",(AB14/$E14*100))</f>
        <v>0.51295203898435493</v>
      </c>
      <c r="AD14" s="73">
        <v>36.34888178913738</v>
      </c>
      <c r="AE14" s="66">
        <v>530</v>
      </c>
      <c r="AF14" s="74">
        <v>-0.26019621583742114</v>
      </c>
      <c r="AG14" s="75">
        <v>1283</v>
      </c>
    </row>
    <row r="15" spans="1:33" s="45" customFormat="1" ht="10.5" x14ac:dyDescent="0.15">
      <c r="A15" s="117"/>
      <c r="B15" s="29">
        <v>26</v>
      </c>
      <c r="C15" s="47"/>
      <c r="D15" s="47" t="s">
        <v>1048</v>
      </c>
      <c r="E15" s="48"/>
      <c r="F15" s="32"/>
      <c r="G15" s="33" t="s">
        <v>311</v>
      </c>
      <c r="H15" s="34">
        <v>107078.40000000001</v>
      </c>
      <c r="I15" s="34">
        <v>35657.107200000013</v>
      </c>
      <c r="J15" s="34">
        <v>26725.751272000001</v>
      </c>
      <c r="K15" s="34">
        <v>25772.927173863747</v>
      </c>
      <c r="L15" s="35">
        <f>IF(ISERROR(K15/$H15*100),"- ",(K15/$H15*100))</f>
        <v>24.069212066918954</v>
      </c>
      <c r="M15" s="35">
        <f>IF(ISERROR(I15/$H15*100),"- ",(I15/$H15*100))</f>
        <v>33.300000000000004</v>
      </c>
      <c r="N15" s="35">
        <v>100.67409733753222</v>
      </c>
      <c r="O15" s="35">
        <v>97.084873407957815</v>
      </c>
      <c r="P15" s="42">
        <f>IF(AND(O15&lt;0,O14&lt;0),"NA",IF(AND(O15&gt;0,O14&lt;0),"LP",IF(AND(O15&lt;0,O14&gt;0),"PL",((O15/O14-1)*100))))</f>
        <v>19.570860894686692</v>
      </c>
      <c r="Q15" s="34">
        <v>21.417027566424043</v>
      </c>
      <c r="R15" s="37">
        <v>16.202167940077999</v>
      </c>
      <c r="S15" s="34">
        <v>0</v>
      </c>
      <c r="T15" s="38">
        <f>IF(O15&lt;0,"- ",IF(ISERROR(($E14-S15)/O15),"- ",(($E14-S15)/O15)))</f>
        <v>60.241104455316851</v>
      </c>
      <c r="U15" s="34">
        <v>-33727.79337884931</v>
      </c>
      <c r="V15" s="34">
        <v>0</v>
      </c>
      <c r="W15" s="34">
        <v>1552592.9901299998</v>
      </c>
      <c r="X15" s="38">
        <f>IF(I15&lt;0,"- ",IF(ISERROR((U15+V15+W15)/I15),"- ",(U15+V15+W15)/I15))</f>
        <v>42.596422313001035</v>
      </c>
      <c r="Y15" s="39">
        <f>IF(ISERROR(W15/H15),"- ",(W15/H15))</f>
        <v>14.499590861742421</v>
      </c>
      <c r="Z15" s="34">
        <v>634.54620245001274</v>
      </c>
      <c r="AA15" s="40">
        <f>IF(Z15&lt;0,"- ",IF(ISERROR(($E14/Z15)),"- ",(($E14/Z15))))</f>
        <v>9.216822947515352</v>
      </c>
      <c r="AB15" s="34">
        <v>30</v>
      </c>
      <c r="AC15" s="41">
        <f>IF(ISERROR(AB15/$E14*100),"- ",(AB15/$E14*100))</f>
        <v>0.51295203898435493</v>
      </c>
      <c r="AD15" s="42">
        <v>29.799124892491818</v>
      </c>
      <c r="AE15" s="34">
        <v>530</v>
      </c>
      <c r="AF15" s="43">
        <v>-0.21202999910950521</v>
      </c>
      <c r="AG15" s="44">
        <v>134.60983565217396</v>
      </c>
    </row>
    <row r="16" spans="1:33" s="45" customFormat="1" ht="10.5" x14ac:dyDescent="0.15">
      <c r="A16" s="117"/>
      <c r="B16" s="29">
        <v>27</v>
      </c>
      <c r="C16" s="47"/>
      <c r="D16" s="49" t="s">
        <v>822</v>
      </c>
      <c r="E16" s="50"/>
      <c r="F16" s="51"/>
      <c r="G16" s="33" t="s">
        <v>407</v>
      </c>
      <c r="H16" s="34">
        <v>126352.512</v>
      </c>
      <c r="I16" s="34">
        <v>43591.61664</v>
      </c>
      <c r="J16" s="34">
        <v>31500.517979733333</v>
      </c>
      <c r="K16" s="34">
        <v>31500.517979733333</v>
      </c>
      <c r="L16" s="35">
        <f>IF(ISERROR(K16/$H16*100),"- ",(K16/$H16*100))</f>
        <v>24.930662225166788</v>
      </c>
      <c r="M16" s="35">
        <f>IF(ISERROR(I16/$H16*100),"- ",(I16/$H16*100))</f>
        <v>34.5</v>
      </c>
      <c r="N16" s="35">
        <v>118.66032056493941</v>
      </c>
      <c r="O16" s="35">
        <v>118.66032056493941</v>
      </c>
      <c r="P16" s="42">
        <f>IF(AND(O16&lt;0,O15&lt;0),"NA",IF(AND(O16&gt;0,O15&lt;0),"LP",IF(AND(O16&lt;0,O15&gt;0),"PL",((O16/O15-1)*100))))</f>
        <v>22.223284019045852</v>
      </c>
      <c r="Q16" s="34">
        <v>22.10091293763621</v>
      </c>
      <c r="R16" s="37">
        <v>17.478929460341018</v>
      </c>
      <c r="S16" s="34">
        <v>0</v>
      </c>
      <c r="T16" s="39">
        <f>IF(O16&lt;0,"- ",IF(ISERROR(($E14-S16)/O16),"- ",(($E14-S16)/O16)))</f>
        <v>49.287748188740842</v>
      </c>
      <c r="U16" s="34">
        <v>-47762.852706893143</v>
      </c>
      <c r="V16" s="34">
        <v>0</v>
      </c>
      <c r="W16" s="34">
        <v>1552592.9901299998</v>
      </c>
      <c r="X16" s="39">
        <f>IF(I16&lt;0,"- ",IF(ISERROR((U16+V16+W16)/I16),"- ",(U16+V16+W16)/I16))</f>
        <v>34.521090370442082</v>
      </c>
      <c r="Y16" s="39">
        <f>IF(ISERROR(W16/H16),"- ",(W16/H16))</f>
        <v>12.287788865883408</v>
      </c>
      <c r="Z16" s="34">
        <v>723.20652301495204</v>
      </c>
      <c r="AA16" s="40">
        <f>IF(Z16&lt;0,"- ",IF(ISERROR(($E14/Z16)),"- ",(($E14/Z16))))</f>
        <v>8.0869016164544245</v>
      </c>
      <c r="AB16" s="34">
        <v>30</v>
      </c>
      <c r="AC16" s="41">
        <f>IF(ISERROR(AB16/$E14*100),"- ",(AB16/$E14*100))</f>
        <v>0.51295203898435493</v>
      </c>
      <c r="AD16" s="42">
        <v>25.282250930362064</v>
      </c>
      <c r="AE16" s="34">
        <v>530</v>
      </c>
      <c r="AF16" s="43">
        <v>-0.2650253350835568</v>
      </c>
      <c r="AG16" s="44">
        <v>125.82683324444444</v>
      </c>
    </row>
    <row r="17" spans="1:33" s="45" customFormat="1" ht="10.5" x14ac:dyDescent="0.15">
      <c r="A17" s="117"/>
      <c r="B17" s="29">
        <v>28</v>
      </c>
      <c r="D17" s="47" t="s">
        <v>1122</v>
      </c>
      <c r="E17" s="50"/>
      <c r="F17" s="52"/>
      <c r="G17" s="33" t="s">
        <v>458</v>
      </c>
      <c r="H17" s="34">
        <v>147832.43904</v>
      </c>
      <c r="I17" s="34">
        <v>52554.432078719998</v>
      </c>
      <c r="J17" s="34">
        <v>38418.601979827203</v>
      </c>
      <c r="K17" s="34">
        <v>38418.601979827203</v>
      </c>
      <c r="L17" s="35">
        <f>IF(ISERROR(K17/$H17*100),"- ",(K17/$H17*100))</f>
        <v>25.987937579405035</v>
      </c>
      <c r="M17" s="35">
        <f>IF(ISERROR(I17/$H17*100),"- ",(I17/$H17*100))</f>
        <v>35.549999999999997</v>
      </c>
      <c r="N17" s="35">
        <v>144.72027506075008</v>
      </c>
      <c r="O17" s="35">
        <v>144.72027506075008</v>
      </c>
      <c r="P17" s="42">
        <f>IF(AND(O17&lt;0,O16&lt;0),"NA",IF(AND(O17&gt;0,O16&lt;0),"LP",IF(AND(O17&lt;0,O16&gt;0),"PL",((O17/O16-1)*100))))</f>
        <v>21.961810293230076</v>
      </c>
      <c r="Q17" s="34">
        <v>23.264152998838327</v>
      </c>
      <c r="R17" s="37">
        <v>18.540412033437885</v>
      </c>
      <c r="S17" s="34">
        <v>0</v>
      </c>
      <c r="T17" s="39">
        <f>IF(O17&lt;0,"- ",IF(ISERROR(($E14-S17)/O17),"- ",(($E14-S17)/O17)))</f>
        <v>40.412443920141392</v>
      </c>
      <c r="U17" s="34">
        <v>-70228.815940732413</v>
      </c>
      <c r="V17" s="34">
        <v>0</v>
      </c>
      <c r="W17" s="34">
        <v>1552592.9901299998</v>
      </c>
      <c r="X17" s="39">
        <f>IF(I17&lt;0,"- ",IF(ISERROR((U17+V17+W17)/I17),"- ",(U17+V17+W17)/I17))</f>
        <v>28.20626378321186</v>
      </c>
      <c r="Y17" s="39">
        <f>IF(ISERROR(W17/H17),"- ",(W17/H17))</f>
        <v>10.502383646054195</v>
      </c>
      <c r="Z17" s="34">
        <v>837.9267980757021</v>
      </c>
      <c r="AA17" s="40">
        <f>IF(Z17&lt;0,"- ",IF(ISERROR(($E14/Z17)),"- ",(($E14/Z17))))</f>
        <v>6.9797266460877889</v>
      </c>
      <c r="AB17" s="34">
        <v>30</v>
      </c>
      <c r="AC17" s="41">
        <f>IF(ISERROR(AB17/$E14*100),"- ",(AB17/$E14*100))</f>
        <v>0.51295203898435493</v>
      </c>
      <c r="AD17" s="42">
        <v>20.729645509177431</v>
      </c>
      <c r="AE17" s="34">
        <v>530</v>
      </c>
      <c r="AF17" s="43">
        <v>-0.33891685721550713</v>
      </c>
      <c r="AG17" s="44">
        <v>152.83597359573332</v>
      </c>
    </row>
    <row r="18" spans="1:33" s="45" customFormat="1" ht="10.5" x14ac:dyDescent="0.15">
      <c r="A18" s="117"/>
      <c r="B18" s="29"/>
      <c r="D18" s="47"/>
      <c r="E18" s="50"/>
      <c r="F18" s="52"/>
      <c r="G18" s="34"/>
      <c r="H18" s="34"/>
      <c r="I18" s="34"/>
      <c r="J18" s="34"/>
      <c r="K18" s="34"/>
      <c r="L18" s="35"/>
      <c r="M18" s="35"/>
      <c r="N18" s="35"/>
      <c r="O18" s="35"/>
      <c r="P18" s="42"/>
      <c r="Q18" s="34"/>
      <c r="R18" s="37"/>
      <c r="S18" s="34"/>
      <c r="T18" s="39"/>
      <c r="U18" s="34"/>
      <c r="V18" s="34"/>
      <c r="W18" s="34"/>
      <c r="X18" s="39"/>
      <c r="Y18" s="39"/>
      <c r="Z18" s="34"/>
      <c r="AA18" s="40"/>
      <c r="AB18" s="34"/>
      <c r="AC18" s="41"/>
      <c r="AD18" s="42"/>
      <c r="AE18" s="34"/>
      <c r="AF18" s="43"/>
      <c r="AG18" s="44"/>
    </row>
    <row r="19" spans="1:33" s="45" customFormat="1" ht="10.5" x14ac:dyDescent="0.15">
      <c r="A19" s="116">
        <v>3</v>
      </c>
      <c r="B19" s="29">
        <v>25</v>
      </c>
      <c r="C19" s="30" t="str">
        <f>VLOOKUP($A19,'All cos summary'!$A$278:$B$296,2,FALSE)</f>
        <v>TRP IB Equity</v>
      </c>
      <c r="D19" s="63" t="s">
        <v>753</v>
      </c>
      <c r="E19" s="64">
        <v>3987.2</v>
      </c>
      <c r="F19" s="65">
        <v>14484.513050695003</v>
      </c>
      <c r="G19" s="419" t="s">
        <v>518</v>
      </c>
      <c r="H19" s="66">
        <v>115160</v>
      </c>
      <c r="I19" s="66">
        <v>37210</v>
      </c>
      <c r="J19" s="66">
        <v>19110</v>
      </c>
      <c r="K19" s="66">
        <v>19707.330149846035</v>
      </c>
      <c r="L19" s="67">
        <f>IF(ISERROR(K19/$H19*100),"- ",(K19/$H19*100))</f>
        <v>17.112999435434208</v>
      </c>
      <c r="M19" s="67">
        <f>IF(ISERROR(I19/$H19*100),"- ",(I19/$H19*100))</f>
        <v>32.311566516151444</v>
      </c>
      <c r="N19" s="67">
        <v>56.471631205673759</v>
      </c>
      <c r="O19" s="67">
        <v>58.236791222949279</v>
      </c>
      <c r="P19" s="68" t="s">
        <v>50</v>
      </c>
      <c r="Q19" s="66">
        <v>27.547617490728722</v>
      </c>
      <c r="R19" s="69">
        <v>27.283756489382721</v>
      </c>
      <c r="S19" s="66">
        <v>0</v>
      </c>
      <c r="T19" s="70">
        <f>IF(O19&lt;0,"- ",IF(ISERROR(($E19-S19)/O19),"- ",(($E19-S19)/O19)))</f>
        <v>68.465310609846412</v>
      </c>
      <c r="U19" s="66">
        <v>23350</v>
      </c>
      <c r="V19" s="66">
        <v>0</v>
      </c>
      <c r="W19" s="66">
        <v>1349449.6583680001</v>
      </c>
      <c r="X19" s="70">
        <f>IF(I19&lt;0,"- ",IF(ISERROR((U19+V19+W19)/I19),"- ",(U19+V19+W19)/I19))</f>
        <v>36.893299069282456</v>
      </c>
      <c r="Y19" s="70">
        <f>IF(ISERROR(W19/H19),"- ",(W19/H19))</f>
        <v>11.718041493296283</v>
      </c>
      <c r="Z19" s="66">
        <v>224.3262411347518</v>
      </c>
      <c r="AA19" s="71">
        <f>IF(Z19&lt;0,"- ",IF(ISERROR(($E19/Z19)),"- ",(($E19/Z19))))</f>
        <v>17.774113183686371</v>
      </c>
      <c r="AB19" s="66">
        <v>32.00354609929078</v>
      </c>
      <c r="AC19" s="72">
        <f>IF(ISERROR(AB19/$E19*100),"- ",(AB19/$E19*100))</f>
        <v>0.8026571553794839</v>
      </c>
      <c r="AD19" s="73">
        <v>56.671899529042392</v>
      </c>
      <c r="AE19" s="66">
        <v>1692</v>
      </c>
      <c r="AF19" s="74">
        <v>0.32326840276335644</v>
      </c>
      <c r="AG19" s="75">
        <v>11.611111111111111</v>
      </c>
    </row>
    <row r="20" spans="1:33" s="45" customFormat="1" ht="10.5" x14ac:dyDescent="0.15">
      <c r="A20" s="117"/>
      <c r="B20" s="29">
        <v>26</v>
      </c>
      <c r="C20" s="47"/>
      <c r="D20" s="47" t="s">
        <v>1049</v>
      </c>
      <c r="E20" s="48"/>
      <c r="F20" s="32"/>
      <c r="G20" s="33" t="s">
        <v>311</v>
      </c>
      <c r="H20" s="34">
        <v>138274.99950252639</v>
      </c>
      <c r="I20" s="34">
        <v>44793.853676826133</v>
      </c>
      <c r="J20" s="34">
        <v>24550.406152925752</v>
      </c>
      <c r="K20" s="34">
        <v>25172.516403001751</v>
      </c>
      <c r="L20" s="35">
        <f>IF(ISERROR(K20/$H20*100),"- ",(K20/$H20*100))</f>
        <v>18.204676545698941</v>
      </c>
      <c r="M20" s="35">
        <f>IF(ISERROR(I20/$H20*100),"- ",(I20/$H20*100))</f>
        <v>32.394759600782145</v>
      </c>
      <c r="N20" s="35">
        <v>72.548481539378713</v>
      </c>
      <c r="O20" s="35">
        <v>74.386868803196663</v>
      </c>
      <c r="P20" s="42">
        <f>IF(AND(O20&lt;0,O19&lt;0),"NA",IF(AND(O20&gt;0,O19&lt;0),"LP",IF(AND(O20&lt;0,O19&gt;0),"PL",((O20/O19-1)*100))))</f>
        <v>27.73174352690495</v>
      </c>
      <c r="Q20" s="34">
        <v>20.572432547580551</v>
      </c>
      <c r="R20" s="37">
        <v>30.168152973514097</v>
      </c>
      <c r="S20" s="34">
        <v>0</v>
      </c>
      <c r="T20" s="38">
        <f>IF(O20&lt;0,"- ",IF(ISERROR(($E19-S20)/O20),"- ",(($E19-S20)/O20)))</f>
        <v>53.600858110439191</v>
      </c>
      <c r="U20" s="34">
        <v>130443.86736138427</v>
      </c>
      <c r="V20" s="34">
        <v>721.60774934686629</v>
      </c>
      <c r="W20" s="34">
        <v>1349449.6583680001</v>
      </c>
      <c r="X20" s="38">
        <f>IF(I20&lt;0,"- ",IF(ISERROR((U20+V20+W20)/I20),"- ",(U20+V20+W20)/I20))</f>
        <v>33.053979775013637</v>
      </c>
      <c r="Y20" s="39">
        <f>IF(ISERROR(W20/H20),"- ",(W20/H20))</f>
        <v>9.7591731203972607</v>
      </c>
      <c r="Z20" s="34">
        <v>268.82207237654649</v>
      </c>
      <c r="AA20" s="40">
        <f>IF(Z20&lt;0,"- ",IF(ISERROR(($E19/Z20)),"- ",(($E19/Z20))))</f>
        <v>14.832115401651315</v>
      </c>
      <c r="AB20" s="34">
        <v>28.438295985317843</v>
      </c>
      <c r="AC20" s="41">
        <f>IF(ISERROR(AB20/$E19*100),"- ",(AB20/$E19*100))</f>
        <v>0.71323976688698443</v>
      </c>
      <c r="AD20" s="42">
        <v>39.199023028320411</v>
      </c>
      <c r="AE20" s="34">
        <v>1692</v>
      </c>
      <c r="AF20" s="43">
        <v>1.5565815607584936</v>
      </c>
      <c r="AG20" s="44">
        <v>12.636895236833839</v>
      </c>
    </row>
    <row r="21" spans="1:33" s="45" customFormat="1" ht="10.5" x14ac:dyDescent="0.15">
      <c r="A21" s="117"/>
      <c r="B21" s="29">
        <v>27</v>
      </c>
      <c r="C21" s="47"/>
      <c r="D21" s="49" t="s">
        <v>910</v>
      </c>
      <c r="E21" s="50"/>
      <c r="F21" s="51"/>
      <c r="G21" s="33" t="s">
        <v>407</v>
      </c>
      <c r="H21" s="34">
        <v>191691.0884987686</v>
      </c>
      <c r="I21" s="34">
        <v>62776.018035389949</v>
      </c>
      <c r="J21" s="34">
        <v>25958.713237626263</v>
      </c>
      <c r="K21" s="34">
        <v>25958.713237626263</v>
      </c>
      <c r="L21" s="35">
        <f>IF(ISERROR(K21/$H21*100),"- ",(K21/$H21*100))</f>
        <v>13.54195098004935</v>
      </c>
      <c r="M21" s="35">
        <f>IF(ISERROR(I21/$H21*100),"- ",(I21/$H21*100))</f>
        <v>32.748532301121145</v>
      </c>
      <c r="N21" s="35">
        <v>76.710145501259646</v>
      </c>
      <c r="O21" s="35">
        <v>76.710145501259646</v>
      </c>
      <c r="P21" s="42">
        <f>IF(AND(O21&lt;0,O20&lt;0),"NA",IF(AND(O21&gt;0,O20&lt;0),"LP",IF(AND(O21&lt;0,O20&gt;0),"PL",((O21/O20-1)*100))))</f>
        <v>3.1232349680016869</v>
      </c>
      <c r="Q21" s="34">
        <v>18.819229127580162</v>
      </c>
      <c r="R21" s="37">
        <v>26.526996507453362</v>
      </c>
      <c r="S21" s="34">
        <v>0</v>
      </c>
      <c r="T21" s="39">
        <f>IF(O21&lt;0,"- ",IF(ISERROR(($E19-S21)/O21),"- ",(($E19-S21)/O21)))</f>
        <v>51.977479301411655</v>
      </c>
      <c r="U21" s="34">
        <v>114278.75108312943</v>
      </c>
      <c r="V21" s="34">
        <v>5485.4657271119258</v>
      </c>
      <c r="W21" s="34">
        <v>1349449.6583680001</v>
      </c>
      <c r="X21" s="39">
        <f>IF(I21&lt;0,"- ",IF(ISERROR((U21+V21+W21)/I21),"- ",(U21+V21+W21)/I21))</f>
        <v>23.404062907430237</v>
      </c>
      <c r="Y21" s="39">
        <f>IF(ISERROR(W21/H21),"- ",(W21/H21))</f>
        <v>7.0397099256738205</v>
      </c>
      <c r="Z21" s="34">
        <v>309.5332305293532</v>
      </c>
      <c r="AA21" s="40">
        <f>IF(Z21&lt;0,"- ",IF(ISERROR(($E19/Z21)),"- ",(($E19/Z21))))</f>
        <v>12.881331006629647</v>
      </c>
      <c r="AB21" s="34">
        <v>21.921392851511307</v>
      </c>
      <c r="AC21" s="41">
        <f>IF(ISERROR(AB21/$E19*100),"- ",(AB21/$E19*100))</f>
        <v>0.54979416260812863</v>
      </c>
      <c r="AD21" s="42">
        <v>28.576914707000967</v>
      </c>
      <c r="AE21" s="34">
        <v>1692</v>
      </c>
      <c r="AF21" s="43">
        <v>1.1319070095400467</v>
      </c>
      <c r="AG21" s="44">
        <v>3.8762404220768483</v>
      </c>
    </row>
    <row r="22" spans="1:33" s="45" customFormat="1" ht="10.5" x14ac:dyDescent="0.15">
      <c r="A22" s="117"/>
      <c r="B22" s="29">
        <v>28</v>
      </c>
      <c r="D22" s="47" t="s">
        <v>1123</v>
      </c>
      <c r="E22" s="50"/>
      <c r="F22" s="52"/>
      <c r="G22" s="33" t="s">
        <v>458</v>
      </c>
      <c r="H22" s="34">
        <v>212245.91651687739</v>
      </c>
      <c r="I22" s="34">
        <v>71913.88542893769</v>
      </c>
      <c r="J22" s="34">
        <v>33555.730205177242</v>
      </c>
      <c r="K22" s="34">
        <v>33555.730205177242</v>
      </c>
      <c r="L22" s="35">
        <f>IF(ISERROR(K22/$H22*100),"- ",(K22/$H22*100))</f>
        <v>15.809835475684618</v>
      </c>
      <c r="M22" s="35">
        <f>IF(ISERROR(I22/$H22*100),"- ",(I22/$H22*100))</f>
        <v>33.882341111245474</v>
      </c>
      <c r="N22" s="35">
        <v>99.159959235157345</v>
      </c>
      <c r="O22" s="35">
        <v>99.159959235157345</v>
      </c>
      <c r="P22" s="42">
        <f>IF(AND(O22&lt;0,O21&lt;0),"NA",IF(AND(O22&gt;0,O21&lt;0),"LP",IF(AND(O22&lt;0,O21&gt;0),"PL",((O22/O21-1)*100))))</f>
        <v>29.265768676620564</v>
      </c>
      <c r="Q22" s="34">
        <v>21.622960891142249</v>
      </c>
      <c r="R22" s="37">
        <v>29.491763517720948</v>
      </c>
      <c r="S22" s="34">
        <v>0</v>
      </c>
      <c r="T22" s="39">
        <f>IF(O22&lt;0,"- ",IF(ISERROR(($E19-S22)/O22),"- ",(($E19-S22)/O22)))</f>
        <v>40.20977853111431</v>
      </c>
      <c r="U22" s="34">
        <v>83476.951015721381</v>
      </c>
      <c r="V22" s="34">
        <v>11244.394493981021</v>
      </c>
      <c r="W22" s="34">
        <v>1349449.6583680001</v>
      </c>
      <c r="X22" s="39">
        <f>IF(I22&lt;0,"- ",IF(ISERROR((U22+V22+W22)/I22),"- ",(U22+V22+W22)/I22))</f>
        <v>20.081949337931018</v>
      </c>
      <c r="Y22" s="39">
        <f>IF(ISERROR(W22/H22),"- ",(W22/H22))</f>
        <v>6.3579534556590369</v>
      </c>
      <c r="Z22" s="34">
        <v>362.92543187362116</v>
      </c>
      <c r="AA22" s="40">
        <f>IF(Z22&lt;0,"- ",IF(ISERROR(($E19/Z22)),"- ",(($E19/Z22))))</f>
        <v>10.986278860139052</v>
      </c>
      <c r="AB22" s="34">
        <v>28.749646877682761</v>
      </c>
      <c r="AC22" s="41">
        <f>IF(ISERROR(AB22/$E19*100),"- ",(AB22/$E19*100))</f>
        <v>0.72104852722920243</v>
      </c>
      <c r="AD22" s="42">
        <v>28.993201590072378</v>
      </c>
      <c r="AE22" s="34">
        <v>1692</v>
      </c>
      <c r="AF22" s="43">
        <v>0.68342539521929491</v>
      </c>
      <c r="AG22" s="44">
        <v>5.1314115765972668</v>
      </c>
    </row>
    <row r="23" spans="1:33" s="45" customFormat="1" ht="10.5" x14ac:dyDescent="0.15">
      <c r="A23" s="117"/>
      <c r="B23" s="29"/>
      <c r="D23" s="47"/>
      <c r="E23" s="50"/>
      <c r="F23" s="52"/>
      <c r="G23" s="33"/>
      <c r="H23" s="34"/>
      <c r="I23" s="34"/>
      <c r="J23" s="34"/>
      <c r="K23" s="34"/>
      <c r="L23" s="35"/>
      <c r="M23" s="35"/>
      <c r="N23" s="35"/>
      <c r="O23" s="35"/>
      <c r="P23" s="42"/>
      <c r="Q23" s="34"/>
      <c r="R23" s="37"/>
      <c r="S23" s="34"/>
      <c r="T23" s="39"/>
      <c r="U23" s="34"/>
      <c r="V23" s="34"/>
      <c r="W23" s="34"/>
      <c r="X23" s="39"/>
      <c r="Y23" s="39"/>
      <c r="Z23" s="34"/>
      <c r="AA23" s="40"/>
      <c r="AB23" s="34"/>
      <c r="AC23" s="41"/>
      <c r="AD23" s="42"/>
      <c r="AE23" s="34"/>
      <c r="AF23" s="43"/>
      <c r="AG23" s="44"/>
    </row>
    <row r="24" spans="1:33" s="45" customFormat="1" ht="10.5" x14ac:dyDescent="0.15">
      <c r="A24" s="116">
        <v>4</v>
      </c>
      <c r="B24" s="29">
        <v>25</v>
      </c>
      <c r="C24" s="30" t="str">
        <f>VLOOKUP($A24,'All cos summary'!$A$278:$B$296,2,FALSE)</f>
        <v>LPC IB Equity</v>
      </c>
      <c r="D24" s="63" t="s">
        <v>747</v>
      </c>
      <c r="E24" s="64">
        <v>2274.5</v>
      </c>
      <c r="F24" s="65">
        <v>11161.422078779584</v>
      </c>
      <c r="G24" s="419" t="s">
        <v>518</v>
      </c>
      <c r="H24" s="66">
        <v>221921</v>
      </c>
      <c r="I24" s="66">
        <v>52775.099999999991</v>
      </c>
      <c r="J24" s="66">
        <v>32816.1</v>
      </c>
      <c r="K24" s="66">
        <v>35528.650669780414</v>
      </c>
      <c r="L24" s="67">
        <f>IF(ISERROR(K24/$H24*100),"- ",(K24/$H24*100))</f>
        <v>16.009593805804954</v>
      </c>
      <c r="M24" s="67">
        <f>IF(ISERROR(I24/$H24*100),"- ",(I24/$H24*100))</f>
        <v>23.781030186417684</v>
      </c>
      <c r="N24" s="67">
        <v>71.870565045992109</v>
      </c>
      <c r="O24" s="67">
        <v>77.81132428773634</v>
      </c>
      <c r="P24" s="68" t="s">
        <v>50</v>
      </c>
      <c r="Q24" s="66">
        <v>20.533249942215388</v>
      </c>
      <c r="R24" s="69">
        <v>22.562321441643203</v>
      </c>
      <c r="S24" s="66">
        <v>0</v>
      </c>
      <c r="T24" s="70">
        <f>IF(O24&lt;0,"- ",IF(ISERROR(($E24-S24)/O24),"- ",(($E24-S24)/O24)))</f>
        <v>29.230963755213693</v>
      </c>
      <c r="U24" s="66">
        <v>7879.4</v>
      </c>
      <c r="V24" s="66">
        <v>908.5</v>
      </c>
      <c r="W24" s="66">
        <v>1039853.8879694999</v>
      </c>
      <c r="X24" s="70">
        <f>IF(I24&lt;0,"- ",IF(ISERROR((U24+V24+W24)/I24),"- ",(U24+V24+W24)/I24))</f>
        <v>19.870010439951795</v>
      </c>
      <c r="Y24" s="70">
        <f>IF(ISERROR(W24/H24),"- ",(W24/H24))</f>
        <v>4.6856939540174203</v>
      </c>
      <c r="Z24" s="66">
        <v>376.77398160315374</v>
      </c>
      <c r="AA24" s="71">
        <f>IF(Z24&lt;0,"- ",IF(ISERROR(($E24/Z24)),"- ",(($E24/Z24))))</f>
        <v>6.0367756561164878</v>
      </c>
      <c r="AB24" s="66">
        <v>8.0000000000000018</v>
      </c>
      <c r="AC24" s="72">
        <f>IF(ISERROR(AB24/$E24*100),"- ",(AB24/$E24*100))</f>
        <v>0.35172565398988798</v>
      </c>
      <c r="AD24" s="73">
        <v>11.131121614085771</v>
      </c>
      <c r="AE24" s="66">
        <v>913.2</v>
      </c>
      <c r="AF24" s="74">
        <v>4.9762850592715624E-2</v>
      </c>
      <c r="AG24" s="75">
        <v>13.932410892935868</v>
      </c>
    </row>
    <row r="25" spans="1:33" s="45" customFormat="1" ht="10.5" x14ac:dyDescent="0.15">
      <c r="A25" s="117"/>
      <c r="B25" s="29">
        <v>26</v>
      </c>
      <c r="C25" s="47"/>
      <c r="D25" s="47" t="s">
        <v>1050</v>
      </c>
      <c r="E25" s="48"/>
      <c r="F25" s="32"/>
      <c r="G25" s="33" t="s">
        <v>311</v>
      </c>
      <c r="H25" s="34">
        <v>269517.76749305736</v>
      </c>
      <c r="I25" s="34">
        <v>76733.448464226356</v>
      </c>
      <c r="J25" s="34">
        <v>49322.896645797635</v>
      </c>
      <c r="K25" s="34">
        <v>49976.372458922517</v>
      </c>
      <c r="L25" s="35">
        <f>IF(ISERROR(K25/$H25*100),"- ",(K25/$H25*100))</f>
        <v>18.54288603077342</v>
      </c>
      <c r="M25" s="35">
        <f>IF(ISERROR(I25/$H25*100),"- ",(I25/$H25*100))</f>
        <v>28.470645619384989</v>
      </c>
      <c r="N25" s="35">
        <v>108.02211267147969</v>
      </c>
      <c r="O25" s="35">
        <v>109.45329053640499</v>
      </c>
      <c r="P25" s="42">
        <f>IF(AND(O25&lt;0,O24&lt;0),"NA",IF(AND(O25&gt;0,O24&lt;0),"LP",IF(AND(O25&lt;0,O24&gt;0),"PL",((O25/O24-1)*100))))</f>
        <v>40.664988725369454</v>
      </c>
      <c r="Q25" s="34">
        <v>26.370649091615679</v>
      </c>
      <c r="R25" s="37">
        <v>25.645999931252589</v>
      </c>
      <c r="S25" s="34">
        <v>0</v>
      </c>
      <c r="T25" s="38">
        <f>IF(O25&lt;0,"- ",IF(ISERROR(($E24-S25)/O25),"- ",(($E24-S25)/O25)))</f>
        <v>20.780553867802485</v>
      </c>
      <c r="U25" s="34">
        <v>-23665.539073233747</v>
      </c>
      <c r="V25" s="34">
        <v>1088.5</v>
      </c>
      <c r="W25" s="34">
        <v>1039853.8879694999</v>
      </c>
      <c r="X25" s="38">
        <f>IF(I25&lt;0,"- ",IF(ISERROR((U25+V25+W25)/I25),"- ",(U25+V25+W25)/I25))</f>
        <v>13.257280485322218</v>
      </c>
      <c r="Y25" s="39">
        <f>IF(ISERROR(W25/H25),"- ",(W25/H25))</f>
        <v>3.8582016230016674</v>
      </c>
      <c r="Z25" s="34">
        <v>476.7960942746335</v>
      </c>
      <c r="AA25" s="40">
        <f>IF(Z25&lt;0,"- ",IF(ISERROR(($E24/Z25)),"- ",(($E24/Z25))))</f>
        <v>4.770383036505943</v>
      </c>
      <c r="AB25" s="34">
        <v>8.0000000000000018</v>
      </c>
      <c r="AC25" s="41">
        <f>IF(ISERROR(AB25/$E24*100),"- ",(AB25/$E24*100))</f>
        <v>0.35172565398988798</v>
      </c>
      <c r="AD25" s="42">
        <v>7.4058910737377044</v>
      </c>
      <c r="AE25" s="34">
        <v>913.2</v>
      </c>
      <c r="AF25" s="43">
        <v>-0.12082357926204648</v>
      </c>
      <c r="AG25" s="44">
        <v>15.055781717087861</v>
      </c>
    </row>
    <row r="26" spans="1:33" s="45" customFormat="1" ht="10.5" x14ac:dyDescent="0.15">
      <c r="A26" s="117"/>
      <c r="B26" s="29">
        <v>27</v>
      </c>
      <c r="C26" s="47"/>
      <c r="D26" s="49" t="s">
        <v>797</v>
      </c>
      <c r="E26" s="50"/>
      <c r="F26" s="51"/>
      <c r="G26" s="33" t="s">
        <v>407</v>
      </c>
      <c r="H26" s="34">
        <v>283403.26067236671</v>
      </c>
      <c r="I26" s="34">
        <v>71129.32697776251</v>
      </c>
      <c r="J26" s="34">
        <v>43579.129630064228</v>
      </c>
      <c r="K26" s="34">
        <v>43579.129630064228</v>
      </c>
      <c r="L26" s="35">
        <f>IF(ISERROR(K26/$H26*100),"- ",(K26/$H26*100))</f>
        <v>15.377074182800122</v>
      </c>
      <c r="M26" s="35">
        <f>IF(ISERROR(I26/$H26*100),"- ",(I26/$H26*100))</f>
        <v>25.098274031501994</v>
      </c>
      <c r="N26" s="35">
        <v>95.442684253316301</v>
      </c>
      <c r="O26" s="35">
        <v>95.442684253316301</v>
      </c>
      <c r="P26" s="42">
        <f>IF(AND(O26&lt;0,O25&lt;0),"NA",IF(AND(O26&gt;0,O25&lt;0),"LP",IF(AND(O26&lt;0,O25&gt;0),"PL",((O26/O25-1)*100))))</f>
        <v>-12.800534560839594</v>
      </c>
      <c r="Q26" s="34">
        <v>20.692731024053217</v>
      </c>
      <c r="R26" s="37">
        <v>18.336116636779675</v>
      </c>
      <c r="S26" s="34">
        <v>0</v>
      </c>
      <c r="T26" s="39">
        <f>IF(O26&lt;0,"- ",IF(ISERROR(($E24-S26)/O26),"- ",(($E24-S26)/O26)))</f>
        <v>23.831056490020806</v>
      </c>
      <c r="U26" s="34">
        <v>-61232.402948232542</v>
      </c>
      <c r="V26" s="34">
        <v>1268.5</v>
      </c>
      <c r="W26" s="34">
        <v>1039853.8879694999</v>
      </c>
      <c r="X26" s="39">
        <f>IF(I26&lt;0,"- ",IF(ISERROR((U26+V26+W26)/I26),"- ",(U26+V26+W26)/I26))</f>
        <v>13.776174001022319</v>
      </c>
      <c r="Y26" s="39">
        <f>IF(ISERROR(W26/H26),"- ",(W26/H26))</f>
        <v>3.6691669866552492</v>
      </c>
      <c r="Z26" s="34">
        <v>564.23877852794988</v>
      </c>
      <c r="AA26" s="40">
        <f>IF(Z26&lt;0,"- ",IF(ISERROR(($E24/Z26)),"- ",(($E24/Z26))))</f>
        <v>4.0310947892202194</v>
      </c>
      <c r="AB26" s="34">
        <v>8.0000000000000018</v>
      </c>
      <c r="AC26" s="41">
        <f>IF(ISERROR(AB26/$E24*100),"- ",(AB26/$E24*100))</f>
        <v>0.35172565398988798</v>
      </c>
      <c r="AD26" s="42">
        <v>8.3819939292225296</v>
      </c>
      <c r="AE26" s="34">
        <v>913.2</v>
      </c>
      <c r="AF26" s="43">
        <v>-0.25636689638881494</v>
      </c>
      <c r="AG26" s="44">
        <v>15.146362082093734</v>
      </c>
    </row>
    <row r="27" spans="1:33" s="45" customFormat="1" ht="10.5" x14ac:dyDescent="0.15">
      <c r="A27" s="117"/>
      <c r="B27" s="29">
        <v>28</v>
      </c>
      <c r="D27" s="47" t="s">
        <v>1123</v>
      </c>
      <c r="E27" s="50"/>
      <c r="F27" s="52"/>
      <c r="G27" s="33" t="s">
        <v>458</v>
      </c>
      <c r="H27" s="34">
        <v>296525.97938311263</v>
      </c>
      <c r="I27" s="34">
        <v>71314.600849746319</v>
      </c>
      <c r="J27" s="34">
        <v>44028.877252575927</v>
      </c>
      <c r="K27" s="34">
        <v>44028.877252575927</v>
      </c>
      <c r="L27" s="35">
        <f>IF(ISERROR(K27/$H27*100),"- ",(K27/$H27*100))</f>
        <v>14.848236010946772</v>
      </c>
      <c r="M27" s="35">
        <f>IF(ISERROR(I27/$H27*100),"- ",(I27/$H27*100))</f>
        <v>24.050034670860189</v>
      </c>
      <c r="N27" s="35">
        <v>96.427676856276648</v>
      </c>
      <c r="O27" s="35">
        <v>96.427676856276648</v>
      </c>
      <c r="P27" s="42">
        <f>IF(AND(O27&lt;0,O26&lt;0),"NA",IF(AND(O27&gt;0,O26&lt;0),"LP",IF(AND(O27&lt;0,O26&gt;0),"PL",((O27/O26-1)*100))))</f>
        <v>1.0320252522928453</v>
      </c>
      <c r="Q27" s="34">
        <v>18.41239613716694</v>
      </c>
      <c r="R27" s="37">
        <v>15.848017441140499</v>
      </c>
      <c r="S27" s="34">
        <v>0</v>
      </c>
      <c r="T27" s="39">
        <f>IF(O27&lt;0,"- ",IF(ISERROR(($E24-S27)/O27),"- ",(($E24-S27)/O27)))</f>
        <v>23.587626230901453</v>
      </c>
      <c r="U27" s="34">
        <v>-100353.56968744873</v>
      </c>
      <c r="V27" s="34">
        <v>1448.5</v>
      </c>
      <c r="W27" s="34">
        <v>1039853.8879694999</v>
      </c>
      <c r="X27" s="39">
        <f>IF(I27&lt;0,"- ",IF(ISERROR((U27+V27+W27)/I27),"- ",(U27+V27+W27)/I27))</f>
        <v>13.194336181794649</v>
      </c>
      <c r="Y27" s="39">
        <f>IF(ISERROR(W27/H27),"- ",(W27/H27))</f>
        <v>3.5067884781387231</v>
      </c>
      <c r="Z27" s="34">
        <v>652.66645538422654</v>
      </c>
      <c r="AA27" s="40">
        <f>IF(Z27&lt;0,"- ",IF(ISERROR(($E24/Z27)),"- ",(($E24/Z27))))</f>
        <v>3.4849347338695313</v>
      </c>
      <c r="AB27" s="34">
        <v>8.0000000000000018</v>
      </c>
      <c r="AC27" s="41">
        <f>IF(ISERROR(AB27/$E24*100),"- ",(AB27/$E24*100))</f>
        <v>0.35172565398988798</v>
      </c>
      <c r="AD27" s="42">
        <v>8.2963732621328461</v>
      </c>
      <c r="AE27" s="34">
        <v>913.2</v>
      </c>
      <c r="AF27" s="43">
        <v>-0.35946092565945181</v>
      </c>
      <c r="AG27" s="44">
        <v>16.744651722349808</v>
      </c>
    </row>
    <row r="28" spans="1:33" s="45" customFormat="1" ht="10.5" x14ac:dyDescent="0.15">
      <c r="A28" s="117"/>
      <c r="B28" s="29"/>
      <c r="D28" s="47"/>
      <c r="E28" s="50"/>
      <c r="F28" s="52"/>
      <c r="G28" s="33"/>
      <c r="H28" s="34"/>
      <c r="I28" s="34"/>
      <c r="J28" s="34"/>
      <c r="K28" s="34"/>
      <c r="L28" s="35"/>
      <c r="M28" s="35"/>
      <c r="N28" s="35"/>
      <c r="O28" s="35"/>
      <c r="P28" s="42"/>
      <c r="Q28" s="34"/>
      <c r="R28" s="37"/>
      <c r="S28" s="34"/>
      <c r="T28" s="39"/>
      <c r="U28" s="34"/>
      <c r="V28" s="34"/>
      <c r="W28" s="34"/>
      <c r="X28" s="39"/>
      <c r="Y28" s="39"/>
      <c r="Z28" s="34"/>
      <c r="AA28" s="40"/>
      <c r="AB28" s="34"/>
      <c r="AC28" s="41"/>
      <c r="AD28" s="42"/>
      <c r="AE28" s="34"/>
      <c r="AF28" s="43"/>
      <c r="AG28" s="44"/>
    </row>
    <row r="29" spans="1:33" s="45" customFormat="1" ht="10.5" x14ac:dyDescent="0.15">
      <c r="A29" s="116">
        <v>5</v>
      </c>
      <c r="B29" s="29">
        <v>25</v>
      </c>
      <c r="C29" s="30" t="str">
        <f>VLOOKUP($A29,'All cos summary'!$A$278:$B$296,2,FALSE)</f>
        <v>DRRD IB Equity</v>
      </c>
      <c r="D29" s="63" t="s">
        <v>742</v>
      </c>
      <c r="E29" s="64">
        <v>1217.3</v>
      </c>
      <c r="F29" s="65">
        <v>10878.73832583588</v>
      </c>
      <c r="G29" s="419" t="s">
        <v>518</v>
      </c>
      <c r="H29" s="66">
        <v>326439</v>
      </c>
      <c r="I29" s="66">
        <v>87164</v>
      </c>
      <c r="J29" s="66">
        <v>56551</v>
      </c>
      <c r="K29" s="66">
        <v>56960.633145135449</v>
      </c>
      <c r="L29" s="67">
        <f>IF(ISERROR(K29/$H29*100),"- ",(K29/$H29*100))</f>
        <v>17.449089460859593</v>
      </c>
      <c r="M29" s="67">
        <f>IF(ISERROR(I29/$H29*100),"- ",(I29/$H29*100))</f>
        <v>26.701466430175312</v>
      </c>
      <c r="N29" s="67">
        <v>67.775689039755079</v>
      </c>
      <c r="O29" s="67">
        <v>68.266629406239787</v>
      </c>
      <c r="P29" s="68" t="s">
        <v>50</v>
      </c>
      <c r="Q29" s="66">
        <v>22.927285731651811</v>
      </c>
      <c r="R29" s="69">
        <v>18.432549509463872</v>
      </c>
      <c r="S29" s="66">
        <v>0</v>
      </c>
      <c r="T29" s="70">
        <f>IF(O29&lt;0,"- ",IF(ISERROR(($E29-S29)/O29),"- ",(($E29-S29)/O29)))</f>
        <v>17.831552701336896</v>
      </c>
      <c r="U29" s="66">
        <v>-12000</v>
      </c>
      <c r="V29" s="66">
        <v>3778</v>
      </c>
      <c r="W29" s="66">
        <v>1013517.6561264999</v>
      </c>
      <c r="X29" s="70">
        <f>IF(I29&lt;0,"- ",IF(ISERROR((U29+V29+W29)/I29),"- ",(U29+V29+W29)/I29))</f>
        <v>11.533381397440456</v>
      </c>
      <c r="Y29" s="70">
        <f>IF(ISERROR(W29/H29),"- ",(W29/H29))</f>
        <v>3.1047689036129258</v>
      </c>
      <c r="Z29" s="66">
        <v>402.08789535254317</v>
      </c>
      <c r="AA29" s="71">
        <f>IF(Z29&lt;0,"- ",IF(ISERROR(($E29/Z29)),"- ",(($E29/Z29))))</f>
        <v>3.0274475160031713</v>
      </c>
      <c r="AB29" s="66">
        <v>7.9843263670465303</v>
      </c>
      <c r="AC29" s="72">
        <f>IF(ISERROR(AB29/$E29*100),"- ",(AB29/$E29*100))</f>
        <v>0.65590457299322524</v>
      </c>
      <c r="AD29" s="73">
        <v>11.780516701738254</v>
      </c>
      <c r="AE29" s="66">
        <v>834</v>
      </c>
      <c r="AF29" s="74">
        <v>-3.8596254233526639E-2</v>
      </c>
      <c r="AG29" s="75">
        <v>24.788617886178862</v>
      </c>
    </row>
    <row r="30" spans="1:33" s="45" customFormat="1" ht="10.5" x14ac:dyDescent="0.15">
      <c r="A30" s="117"/>
      <c r="B30" s="29">
        <v>26</v>
      </c>
      <c r="C30" s="47"/>
      <c r="D30" s="47" t="s">
        <v>1051</v>
      </c>
      <c r="E30" s="48"/>
      <c r="F30" s="32"/>
      <c r="G30" s="33" t="s">
        <v>311</v>
      </c>
      <c r="H30" s="34">
        <v>341236.0144455054</v>
      </c>
      <c r="I30" s="34">
        <v>78143.04730802073</v>
      </c>
      <c r="J30" s="34">
        <v>48768.102808601776</v>
      </c>
      <c r="K30" s="34">
        <v>50924.607784935572</v>
      </c>
      <c r="L30" s="35">
        <f>IF(ISERROR(K30/$H30*100),"- ",(K30/$H30*100))</f>
        <v>14.923573605701023</v>
      </c>
      <c r="M30" s="35">
        <f>IF(ISERROR(I30/$H30*100),"- ",(I30/$H30*100))</f>
        <v>22.9</v>
      </c>
      <c r="N30" s="35">
        <v>58.447980955502118</v>
      </c>
      <c r="O30" s="35">
        <v>61.032526068562603</v>
      </c>
      <c r="P30" s="42">
        <f>IF(AND(O30&lt;0,O29&lt;0),"NA",IF(AND(O30&gt;0,O29&lt;0),"LP",IF(AND(O30&lt;0,O29&gt;0),"PL",((O30/O29-1)*100))))</f>
        <v>-10.596836844878654</v>
      </c>
      <c r="Q30" s="34">
        <v>16.235597204410467</v>
      </c>
      <c r="R30" s="37">
        <v>14.229857608203304</v>
      </c>
      <c r="S30" s="34">
        <v>0</v>
      </c>
      <c r="T30" s="38">
        <f>IF(O30&lt;0,"- ",IF(ISERROR(($E29-S30)/O30),"- ",(($E29-S30)/O30)))</f>
        <v>19.945102692169613</v>
      </c>
      <c r="U30" s="34">
        <v>-46047.75277501707</v>
      </c>
      <c r="V30" s="34">
        <v>4000</v>
      </c>
      <c r="W30" s="34">
        <v>1013517.6561264999</v>
      </c>
      <c r="X30" s="38">
        <f>IF(I30&lt;0,"- ",IF(ISERROR((U30+V30+W30)/I30),"- ",(U30+V30+W30)/I30))</f>
        <v>12.431942915179475</v>
      </c>
      <c r="Y30" s="39">
        <f>IF(ISERROR(W30/H30),"- ",(W30/H30))</f>
        <v>2.9701368355665059</v>
      </c>
      <c r="Z30" s="34">
        <v>455.72147630804534</v>
      </c>
      <c r="AA30" s="40">
        <f>IF(Z30&lt;0,"- ",IF(ISERROR(($E29/Z30)),"- ",(($E29/Z30))))</f>
        <v>2.6711490752241067</v>
      </c>
      <c r="AB30" s="34">
        <v>4.8144</v>
      </c>
      <c r="AC30" s="41">
        <f>IF(ISERROR(AB30/$E29*100),"- ",(AB30/$E29*100))</f>
        <v>0.3954982337961061</v>
      </c>
      <c r="AD30" s="42">
        <v>8.2370681096158318</v>
      </c>
      <c r="AE30" s="34">
        <v>834</v>
      </c>
      <c r="AF30" s="43">
        <v>-0.12728794373038027</v>
      </c>
      <c r="AG30" s="44">
        <v>16.086595947630279</v>
      </c>
    </row>
    <row r="31" spans="1:33" s="45" customFormat="1" ht="10.5" x14ac:dyDescent="0.15">
      <c r="A31" s="117"/>
      <c r="B31" s="29">
        <v>27</v>
      </c>
      <c r="C31" s="47"/>
      <c r="D31" s="49" t="s">
        <v>1036</v>
      </c>
      <c r="E31" s="50"/>
      <c r="F31" s="51"/>
      <c r="G31" s="33" t="s">
        <v>407</v>
      </c>
      <c r="H31" s="34">
        <v>340581.89930835343</v>
      </c>
      <c r="I31" s="34">
        <v>72884.526451987651</v>
      </c>
      <c r="J31" s="34">
        <v>42496.819465048546</v>
      </c>
      <c r="K31" s="34">
        <v>42496.819465048546</v>
      </c>
      <c r="L31" s="35">
        <f>IF(ISERROR(K31/$H31*100),"- ",(K31/$H31*100))</f>
        <v>12.477709341380207</v>
      </c>
      <c r="M31" s="35">
        <f>IF(ISERROR(I31/$H31*100),"- ",(I31/$H31*100))</f>
        <v>21.400000000000006</v>
      </c>
      <c r="N31" s="35">
        <v>50.931923772201039</v>
      </c>
      <c r="O31" s="35">
        <v>50.931923772201039</v>
      </c>
      <c r="P31" s="42">
        <f>IF(AND(O31&lt;0,O30&lt;0),"NA",IF(AND(O31&gt;0,O30&lt;0),"LP",IF(AND(O31&lt;0,O30&gt;0),"PL",((O31/O30-1)*100))))</f>
        <v>-16.549539969908455</v>
      </c>
      <c r="Q31" s="34">
        <v>12.894205960562033</v>
      </c>
      <c r="R31" s="37">
        <v>10.637850042496554</v>
      </c>
      <c r="S31" s="34">
        <v>0</v>
      </c>
      <c r="T31" s="39">
        <f>IF(O31&lt;0,"- ",IF(ISERROR(($E29-S31)/O31),"- ",(($E29-S31)/O31)))</f>
        <v>23.900530548276873</v>
      </c>
      <c r="U31" s="34">
        <v>-95410.757229880968</v>
      </c>
      <c r="V31" s="34">
        <v>4000</v>
      </c>
      <c r="W31" s="34">
        <v>1013517.6561264999</v>
      </c>
      <c r="X31" s="39">
        <f>IF(I31&lt;0,"- ",IF(ISERROR((U31+V31+W31)/I31),"- ",(U31+V31+W31)/I31))</f>
        <v>12.651614050124241</v>
      </c>
      <c r="Y31" s="39">
        <f>IF(ISERROR(W31/H31),"- ",(W31/H31))</f>
        <v>2.9758412240484016</v>
      </c>
      <c r="Z31" s="34">
        <v>501.83900008024636</v>
      </c>
      <c r="AA31" s="40">
        <f>IF(Z31&lt;0,"- ",IF(ISERROR(($E29/Z31)),"- ",(($E29/Z31))))</f>
        <v>2.425678354622395</v>
      </c>
      <c r="AB31" s="34">
        <v>4.8144</v>
      </c>
      <c r="AC31" s="41">
        <f>IF(ISERROR(AB31/$E29*100),"- ",(AB31/$E29*100))</f>
        <v>0.3954982337961061</v>
      </c>
      <c r="AD31" s="42">
        <v>9.4526176186333846</v>
      </c>
      <c r="AE31" s="34">
        <v>834</v>
      </c>
      <c r="AF31" s="43">
        <v>-0.23646555205084624</v>
      </c>
      <c r="AG31" s="44">
        <v>15.839475345987521</v>
      </c>
    </row>
    <row r="32" spans="1:33" s="45" customFormat="1" ht="10.5" x14ac:dyDescent="0.15">
      <c r="A32" s="117"/>
      <c r="B32" s="29">
        <v>28</v>
      </c>
      <c r="D32" s="47" t="s">
        <v>1122</v>
      </c>
      <c r="E32" s="50"/>
      <c r="F32" s="52"/>
      <c r="G32" s="33" t="s">
        <v>458</v>
      </c>
      <c r="H32" s="34">
        <v>364838.32796898129</v>
      </c>
      <c r="I32" s="34">
        <v>80994.108809113881</v>
      </c>
      <c r="J32" s="34">
        <v>47799.623346558794</v>
      </c>
      <c r="K32" s="34">
        <v>47799.623346558794</v>
      </c>
      <c r="L32" s="35">
        <f>IF(ISERROR(K32/$H32*100),"- ",(K32/$H32*100))</f>
        <v>13.10159039831548</v>
      </c>
      <c r="M32" s="35">
        <f>IF(ISERROR(I32/$H32*100),"- ",(I32/$H32*100))</f>
        <v>22.20000000000001</v>
      </c>
      <c r="N32" s="35">
        <v>57.287270042152848</v>
      </c>
      <c r="O32" s="35">
        <v>57.287270042152848</v>
      </c>
      <c r="P32" s="42">
        <f>IF(AND(O32&lt;0,O31&lt;0),"NA",IF(AND(O32&gt;0,O31&lt;0),"LP",IF(AND(O32&lt;0,O31&gt;0),"PL",((O32/O31-1)*100))))</f>
        <v>12.478119417552014</v>
      </c>
      <c r="Q32" s="34">
        <v>13.202457386473485</v>
      </c>
      <c r="R32" s="37">
        <v>10.848311857407463</v>
      </c>
      <c r="S32" s="34">
        <v>0</v>
      </c>
      <c r="T32" s="39">
        <f>IF(O32&lt;0,"- ",IF(ISERROR(($E29-S32)/O32),"- ",(($E29-S32)/O32)))</f>
        <v>21.249048856827912</v>
      </c>
      <c r="U32" s="34">
        <v>-140478.95027461243</v>
      </c>
      <c r="V32" s="34">
        <v>4000</v>
      </c>
      <c r="W32" s="34">
        <v>1013517.6561264999</v>
      </c>
      <c r="X32" s="39">
        <f>IF(I32&lt;0,"- ",IF(ISERROR((U32+V32+W32)/I32),"- ",(U32+V32+W32)/I32))</f>
        <v>10.828425903405934</v>
      </c>
      <c r="Y32" s="39">
        <f>IF(ISERROR(W32/H32),"- ",(W32/H32))</f>
        <v>2.7779911769924284</v>
      </c>
      <c r="Z32" s="34">
        <v>554.31187012239923</v>
      </c>
      <c r="AA32" s="40">
        <f>IF(Z32&lt;0,"- ",IF(ISERROR(($E29/Z32)),"- ",(($E29/Z32))))</f>
        <v>2.1960561655141975</v>
      </c>
      <c r="AB32" s="34">
        <v>4.8144</v>
      </c>
      <c r="AC32" s="41">
        <f>IF(ISERROR(AB32/$E29*100),"- ",(AB32/$E29*100))</f>
        <v>0.3954982337961061</v>
      </c>
      <c r="AD32" s="42">
        <v>8.4039612927226095</v>
      </c>
      <c r="AE32" s="34">
        <v>834</v>
      </c>
      <c r="AF32" s="43">
        <v>-0.3159542016019698</v>
      </c>
      <c r="AG32" s="44">
        <v>20.436805952234547</v>
      </c>
    </row>
    <row r="33" spans="1:33" s="45" customFormat="1" ht="10.5" x14ac:dyDescent="0.15">
      <c r="A33" s="117"/>
      <c r="B33" s="29"/>
      <c r="D33" s="47"/>
      <c r="E33" s="50"/>
      <c r="F33" s="52"/>
      <c r="G33" s="33"/>
      <c r="H33" s="34"/>
      <c r="I33" s="34"/>
      <c r="J33" s="34"/>
      <c r="K33" s="34"/>
      <c r="L33" s="35"/>
      <c r="M33" s="35"/>
      <c r="N33" s="35"/>
      <c r="O33" s="35"/>
      <c r="P33" s="42"/>
      <c r="Q33" s="34"/>
      <c r="R33" s="37"/>
      <c r="S33" s="34"/>
      <c r="T33" s="39"/>
      <c r="U33" s="34"/>
      <c r="V33" s="34"/>
      <c r="W33" s="34"/>
      <c r="X33" s="39"/>
      <c r="Y33" s="39"/>
      <c r="Z33" s="34"/>
      <c r="AA33" s="40"/>
      <c r="AB33" s="34"/>
      <c r="AC33" s="41"/>
      <c r="AD33" s="42"/>
      <c r="AE33" s="34"/>
      <c r="AF33" s="43"/>
      <c r="AG33" s="44"/>
    </row>
    <row r="34" spans="1:33" s="45" customFormat="1" ht="10.5" x14ac:dyDescent="0.15">
      <c r="A34" s="116">
        <v>6</v>
      </c>
      <c r="B34" s="29">
        <v>25</v>
      </c>
      <c r="C34" s="30" t="str">
        <f>VLOOKUP($A34,'All cos summary'!$A$278:$B$296,2,FALSE)</f>
        <v>Cipla IB Equity</v>
      </c>
      <c r="D34" s="63" t="s">
        <v>740</v>
      </c>
      <c r="E34" s="64">
        <v>1192.4000000000001</v>
      </c>
      <c r="F34" s="65">
        <v>10338.64658621156</v>
      </c>
      <c r="G34" s="419" t="s">
        <v>518</v>
      </c>
      <c r="H34" s="66">
        <v>271454</v>
      </c>
      <c r="I34" s="66">
        <v>71278.8</v>
      </c>
      <c r="J34" s="66">
        <v>52724.999999999993</v>
      </c>
      <c r="K34" s="66">
        <v>50615.319958352688</v>
      </c>
      <c r="L34" s="67">
        <f>IF(ISERROR(K34/$H34*100),"- ",(K34/$H34*100))</f>
        <v>18.646002622305321</v>
      </c>
      <c r="M34" s="67">
        <f>IF(ISERROR(I34/$H34*100),"- ",(I34/$H34*100))</f>
        <v>26.258150552211422</v>
      </c>
      <c r="N34" s="67">
        <v>65.439908849560808</v>
      </c>
      <c r="O34" s="67">
        <v>62.821468458339616</v>
      </c>
      <c r="P34" s="68" t="s">
        <v>50</v>
      </c>
      <c r="Q34" s="66">
        <v>23.202527237551497</v>
      </c>
      <c r="R34" s="69">
        <v>17.483739157439597</v>
      </c>
      <c r="S34" s="66">
        <v>0</v>
      </c>
      <c r="T34" s="70">
        <f>IF(O34&lt;0,"- ",IF(ISERROR(($E34-S34)/O34),"- ",(($E34-S34)/O34)))</f>
        <v>18.980772485296907</v>
      </c>
      <c r="U34" s="66">
        <v>-76548.799999999988</v>
      </c>
      <c r="V34" s="66">
        <v>958</v>
      </c>
      <c r="W34" s="66">
        <v>963200.00920440012</v>
      </c>
      <c r="X34" s="70">
        <f>IF(I34&lt;0,"- ",IF(ISERROR((U34+V34+W34)/I34),"- ",(U34+V34+W34)/I34))</f>
        <v>12.452639623624417</v>
      </c>
      <c r="Y34" s="70">
        <f>IF(ISERROR(W34/H34),"- ",(W34/H34))</f>
        <v>3.5482991932496857</v>
      </c>
      <c r="Z34" s="66">
        <v>387.15913223391806</v>
      </c>
      <c r="AA34" s="71">
        <f>IF(Z34&lt;0,"- ",IF(ISERROR(($E34/Z34)),"- ",(($E34/Z34))))</f>
        <v>3.0798705253827325</v>
      </c>
      <c r="AB34" s="66">
        <v>16</v>
      </c>
      <c r="AC34" s="72">
        <f>IF(ISERROR(AB34/$E34*100),"- ",(AB34/$E34*100))</f>
        <v>1.341831600134183</v>
      </c>
      <c r="AD34" s="73">
        <v>24.44991180654339</v>
      </c>
      <c r="AE34" s="66">
        <v>1615.2</v>
      </c>
      <c r="AF34" s="74">
        <v>-0.2635452504476552</v>
      </c>
      <c r="AG34" s="75">
        <v>97.096113530075797</v>
      </c>
    </row>
    <row r="35" spans="1:33" s="45" customFormat="1" ht="10.5" x14ac:dyDescent="0.15">
      <c r="A35" s="117"/>
      <c r="B35" s="29">
        <v>26</v>
      </c>
      <c r="C35" s="47"/>
      <c r="D35" s="47" t="s">
        <v>1052</v>
      </c>
      <c r="E35" s="48"/>
      <c r="F35" s="32"/>
      <c r="G35" s="33" t="s">
        <v>311</v>
      </c>
      <c r="H35" s="34">
        <v>275909.32894512662</v>
      </c>
      <c r="I35" s="34">
        <v>59388.074936366844</v>
      </c>
      <c r="J35" s="34">
        <v>39930.794277275141</v>
      </c>
      <c r="K35" s="34">
        <v>42014.724023890893</v>
      </c>
      <c r="L35" s="35">
        <f>IF(ISERROR(K35/$H35*100),"- ",(K35/$H35*100))</f>
        <v>15.227728683377306</v>
      </c>
      <c r="M35" s="35">
        <f>IF(ISERROR(I35/$H35*100),"- ",(I35/$H35*100))</f>
        <v>21.524489644269355</v>
      </c>
      <c r="N35" s="35">
        <v>49.560313661364624</v>
      </c>
      <c r="O35" s="35">
        <v>52.146793939551884</v>
      </c>
      <c r="P35" s="42">
        <f>IF(AND(O35&lt;0,O34&lt;0),"NA",IF(AND(O35&gt;0,O34&lt;0),"LP",IF(AND(O35&lt;0,O34&gt;0),"PL",((O35/O34-1)*100))))</f>
        <v>-16.992080543081698</v>
      </c>
      <c r="Q35" s="34">
        <v>17.172836628165268</v>
      </c>
      <c r="R35" s="37">
        <v>12.782979070028732</v>
      </c>
      <c r="S35" s="34">
        <v>0</v>
      </c>
      <c r="T35" s="38">
        <f>IF(O35&lt;0,"- ",IF(ISERROR(($E34-S35)/O35),"- ",(($E34-S35)/O35)))</f>
        <v>22.866218801144704</v>
      </c>
      <c r="U35" s="34">
        <v>-122565.0737919214</v>
      </c>
      <c r="V35" s="34">
        <v>958</v>
      </c>
      <c r="W35" s="34">
        <v>963200.00920440012</v>
      </c>
      <c r="X35" s="38">
        <f>IF(I35&lt;0,"- ",IF(ISERROR((U35+V35+W35)/I35),"- ",(U35+V35+W35)/I35))</f>
        <v>14.171076201985484</v>
      </c>
      <c r="Y35" s="39">
        <f>IF(ISERROR(W35/H35),"- ",(W35/H35))</f>
        <v>3.4910019638950418</v>
      </c>
      <c r="Z35" s="34">
        <v>428.71944589528266</v>
      </c>
      <c r="AA35" s="40">
        <f>IF(Z35&lt;0,"- ",IF(ISERROR(($E34/Z35)),"- ",(($E34/Z35))))</f>
        <v>2.7813060765413731</v>
      </c>
      <c r="AB35" s="34">
        <v>8</v>
      </c>
      <c r="AC35" s="41">
        <f>IF(ISERROR(AB35/$E34*100),"- ",(AB35/$E34*100))</f>
        <v>0.67091580006709151</v>
      </c>
      <c r="AD35" s="42">
        <v>16.141947879229228</v>
      </c>
      <c r="AE35" s="34">
        <v>1615.2</v>
      </c>
      <c r="AF35" s="43">
        <v>-0.3718204655484697</v>
      </c>
      <c r="AG35" s="44">
        <v>94.416686313919442</v>
      </c>
    </row>
    <row r="36" spans="1:33" s="45" customFormat="1" ht="10.5" x14ac:dyDescent="0.15">
      <c r="A36" s="117"/>
      <c r="B36" s="29">
        <v>27</v>
      </c>
      <c r="C36" s="47"/>
      <c r="D36" s="49" t="s">
        <v>904</v>
      </c>
      <c r="E36" s="50"/>
      <c r="F36" s="51"/>
      <c r="G36" s="33" t="s">
        <v>407</v>
      </c>
      <c r="H36" s="34">
        <v>304070.77528834704</v>
      </c>
      <c r="I36" s="34">
        <v>64169.04629997618</v>
      </c>
      <c r="J36" s="34">
        <v>45022.34096198238</v>
      </c>
      <c r="K36" s="34">
        <v>45022.34096198238</v>
      </c>
      <c r="L36" s="35">
        <f>IF(ISERROR(K36/$H36*100),"- ",(K36/$H36*100))</f>
        <v>14.806533419493595</v>
      </c>
      <c r="M36" s="35">
        <f>IF(ISERROR(I36/$H36*100),"- ",(I36/$H36*100))</f>
        <v>21.103325776416813</v>
      </c>
      <c r="N36" s="35">
        <v>55.879713394897585</v>
      </c>
      <c r="O36" s="35">
        <v>55.879713394897585</v>
      </c>
      <c r="P36" s="42">
        <f>IF(AND(O36&lt;0,O35&lt;0),"NA",IF(AND(O36&gt;0,O35&lt;0),"LP",IF(AND(O36&lt;0,O35&gt;0),"PL",((O36/O35-1)*100))))</f>
        <v>7.1584831460067777</v>
      </c>
      <c r="Q36" s="34">
        <v>16.564135379160902</v>
      </c>
      <c r="R36" s="37">
        <v>12.344761960006357</v>
      </c>
      <c r="S36" s="34">
        <v>0</v>
      </c>
      <c r="T36" s="39">
        <f>IF(O36&lt;0,"- ",IF(ISERROR(($E34-S36)/O36),"- ",(($E34-S36)/O36)))</f>
        <v>21.338692122012191</v>
      </c>
      <c r="U36" s="34">
        <v>-139421.88897019514</v>
      </c>
      <c r="V36" s="34">
        <v>958</v>
      </c>
      <c r="W36" s="34">
        <v>963200.00920440012</v>
      </c>
      <c r="X36" s="39">
        <f>IF(I36&lt;0,"- ",IF(ISERROR((U36+V36+W36)/I36),"- ",(U36+V36+W36)/I36))</f>
        <v>12.852553805751528</v>
      </c>
      <c r="Y36" s="39">
        <f>IF(ISERROR(W36/H36),"- ",(W36/H36))</f>
        <v>3.1676836035656764</v>
      </c>
      <c r="Z36" s="34">
        <v>476.59915929018024</v>
      </c>
      <c r="AA36" s="40">
        <f>IF(Z36&lt;0,"- ",IF(ISERROR(($E34/Z36)),"- ",(($E34/Z36))))</f>
        <v>2.5018927892694838</v>
      </c>
      <c r="AB36" s="34">
        <v>8</v>
      </c>
      <c r="AC36" s="41">
        <f>IF(ISERROR(AB36/$E34*100),"- ",(AB36/$E34*100))</f>
        <v>0.67091580006709151</v>
      </c>
      <c r="AD36" s="42">
        <v>14.316465697425151</v>
      </c>
      <c r="AE36" s="34">
        <v>1615.2</v>
      </c>
      <c r="AF36" s="43">
        <v>-0.38128201378967996</v>
      </c>
      <c r="AG36" s="44">
        <v>108.40015410911214</v>
      </c>
    </row>
    <row r="37" spans="1:33" s="45" customFormat="1" ht="10.5" x14ac:dyDescent="0.15">
      <c r="A37" s="117"/>
      <c r="B37" s="29">
        <v>28</v>
      </c>
      <c r="D37" s="47" t="s">
        <v>1123</v>
      </c>
      <c r="E37" s="50"/>
      <c r="F37" s="52"/>
      <c r="G37" s="33" t="s">
        <v>458</v>
      </c>
      <c r="H37" s="34">
        <v>337284.13573674584</v>
      </c>
      <c r="I37" s="34">
        <v>73859.062353137095</v>
      </c>
      <c r="J37" s="34">
        <v>51642.158705321453</v>
      </c>
      <c r="K37" s="34">
        <v>51642.158705321453</v>
      </c>
      <c r="L37" s="35">
        <f>IF(ISERROR(K37/$H37*100),"- ",(K37/$H37*100))</f>
        <v>15.311173350183523</v>
      </c>
      <c r="M37" s="35">
        <f>IF(ISERROR(I37/$H37*100),"- ",(I37/$H37*100))</f>
        <v>21.898172646573848</v>
      </c>
      <c r="N37" s="35">
        <v>64.095934726804927</v>
      </c>
      <c r="O37" s="35">
        <v>64.095934726804927</v>
      </c>
      <c r="P37" s="42">
        <f>IF(AND(O37&lt;0,O36&lt;0),"NA",IF(AND(O37&gt;0,O36&lt;0),"LP",IF(AND(O37&lt;0,O36&gt;0),"PL",((O37/O36-1)*100))))</f>
        <v>14.703406357588023</v>
      </c>
      <c r="Q37" s="34">
        <v>17.054356085686244</v>
      </c>
      <c r="R37" s="37">
        <v>12.70113933905421</v>
      </c>
      <c r="S37" s="34">
        <v>0</v>
      </c>
      <c r="T37" s="39">
        <f>IF(O37&lt;0,"- ",IF(ISERROR(($E34-S37)/O37),"- ",(($E34-S37)/O37)))</f>
        <v>18.603363927561826</v>
      </c>
      <c r="U37" s="34">
        <v>-162495.80904323427</v>
      </c>
      <c r="V37" s="34">
        <v>958</v>
      </c>
      <c r="W37" s="34">
        <v>963200.00920440012</v>
      </c>
      <c r="X37" s="39">
        <f>IF(I37&lt;0,"- ",IF(ISERROR((U37+V37+W37)/I37),"- ",(U37+V37+W37)/I37))</f>
        <v>10.853944994972116</v>
      </c>
      <c r="Y37" s="39">
        <f>IF(ISERROR(W37/H37),"- ",(W37/H37))</f>
        <v>2.8557524862544641</v>
      </c>
      <c r="Z37" s="34">
        <v>532.69509401698519</v>
      </c>
      <c r="AA37" s="40">
        <f>IF(Z37&lt;0,"- ",IF(ISERROR(($E34/Z37)),"- ",(($E34/Z37))))</f>
        <v>2.2384287247856274</v>
      </c>
      <c r="AB37" s="34">
        <v>8</v>
      </c>
      <c r="AC37" s="41">
        <f>IF(ISERROR(AB37/$E34*100),"- ",(AB37/$E34*100))</f>
        <v>0.67091580006709151</v>
      </c>
      <c r="AD37" s="42">
        <v>12.481290793399413</v>
      </c>
      <c r="AE37" s="34">
        <v>1615.2</v>
      </c>
      <c r="AF37" s="43">
        <v>-0.39871116348756086</v>
      </c>
      <c r="AG37" s="44">
        <v>135.83346409969454</v>
      </c>
    </row>
    <row r="38" spans="1:33" s="45" customFormat="1" ht="10.5" x14ac:dyDescent="0.15">
      <c r="A38" s="117"/>
      <c r="B38" s="29"/>
      <c r="D38" s="47"/>
      <c r="E38" s="50"/>
      <c r="F38" s="52"/>
      <c r="G38" s="33"/>
      <c r="H38" s="34"/>
      <c r="I38" s="34"/>
      <c r="J38" s="34"/>
      <c r="K38" s="34"/>
      <c r="L38" s="35"/>
      <c r="M38" s="35"/>
      <c r="N38" s="35"/>
      <c r="O38" s="35"/>
      <c r="P38" s="42"/>
      <c r="Q38" s="34"/>
      <c r="R38" s="37"/>
      <c r="S38" s="34"/>
      <c r="T38" s="39"/>
      <c r="U38" s="34"/>
      <c r="V38" s="34"/>
      <c r="W38" s="34"/>
      <c r="X38" s="39"/>
      <c r="Y38" s="39"/>
      <c r="Z38" s="34"/>
      <c r="AA38" s="40"/>
      <c r="AB38" s="34"/>
      <c r="AC38" s="41"/>
      <c r="AD38" s="42"/>
      <c r="AE38" s="34"/>
      <c r="AF38" s="43"/>
      <c r="AG38" s="44"/>
    </row>
    <row r="39" spans="1:33" s="45" customFormat="1" ht="10.5" x14ac:dyDescent="0.15">
      <c r="A39" s="116">
        <v>7</v>
      </c>
      <c r="B39" s="29">
        <v>25</v>
      </c>
      <c r="C39" s="30" t="str">
        <f>VLOOKUP($A39,'All cos summary'!$A$278:$B$296,2,FALSE)</f>
        <v>ZYDUSLIF IB Equity</v>
      </c>
      <c r="D39" s="63" t="s">
        <v>1154</v>
      </c>
      <c r="E39" s="64">
        <v>864.25</v>
      </c>
      <c r="F39" s="65">
        <v>9334.3822879568506</v>
      </c>
      <c r="G39" s="419" t="s">
        <v>518</v>
      </c>
      <c r="H39" s="66">
        <v>225738</v>
      </c>
      <c r="I39" s="66">
        <v>70585</v>
      </c>
      <c r="J39" s="66">
        <v>45255</v>
      </c>
      <c r="K39" s="66">
        <v>46650.730745054607</v>
      </c>
      <c r="L39" s="67">
        <f>IF(ISERROR(K39/$H39*100),"- ",(K39/$H39*100))</f>
        <v>20.665874042055218</v>
      </c>
      <c r="M39" s="67">
        <f>IF(ISERROR(I39/$H39*100),"- ",(I39/$H39*100))</f>
        <v>31.268550266237849</v>
      </c>
      <c r="N39" s="67">
        <v>44.985089463220675</v>
      </c>
      <c r="O39" s="67">
        <v>46.372495770432018</v>
      </c>
      <c r="P39" s="68" t="s">
        <v>50</v>
      </c>
      <c r="Q39" s="66">
        <v>23.96116708020687</v>
      </c>
      <c r="R39" s="69">
        <v>21.310169220217439</v>
      </c>
      <c r="S39" s="66">
        <v>0</v>
      </c>
      <c r="T39" s="70">
        <f>IF(O39&lt;0,"- ",IF(ISERROR(($E39-S39)/O39),"- ",(($E39-S39)/O39)))</f>
        <v>18.637124994921283</v>
      </c>
      <c r="U39" s="66">
        <v>-45562</v>
      </c>
      <c r="V39" s="66">
        <v>24053</v>
      </c>
      <c r="W39" s="66">
        <v>869637.72585749999</v>
      </c>
      <c r="X39" s="70">
        <f>IF(I39&lt;0,"- ",IF(ISERROR((U39+V39+W39)/I39),"- ",(U39+V39+W39)/I39))</f>
        <v>12.015707669582772</v>
      </c>
      <c r="Y39" s="70">
        <f>IF(ISERROR(W39/H39),"- ",(W39/H39))</f>
        <v>3.8524206197339392</v>
      </c>
      <c r="Z39" s="66">
        <v>238.10238568588468</v>
      </c>
      <c r="AA39" s="71">
        <f>IF(Z39&lt;0,"- ",IF(ISERROR(($E39/Z39)),"- ",(($E39/Z39))))</f>
        <v>3.6297410356070823</v>
      </c>
      <c r="AB39" s="66">
        <v>3.3000000000000007</v>
      </c>
      <c r="AC39" s="72">
        <f>IF(ISERROR(AB39/$E39*100),"- ",(AB39/$E39*100))</f>
        <v>0.38183396008099518</v>
      </c>
      <c r="AD39" s="73">
        <v>7.3357640039774612</v>
      </c>
      <c r="AE39" s="66">
        <v>1006</v>
      </c>
      <c r="AF39" s="74">
        <v>-0.18803962030540652</v>
      </c>
      <c r="AG39" s="75">
        <v>37.026522001205542</v>
      </c>
    </row>
    <row r="40" spans="1:33" s="45" customFormat="1" ht="10.5" x14ac:dyDescent="0.15">
      <c r="A40" s="117"/>
      <c r="B40" s="29">
        <v>26</v>
      </c>
      <c r="C40" s="47"/>
      <c r="D40" s="47" t="s">
        <v>1053</v>
      </c>
      <c r="E40" s="48"/>
      <c r="F40" s="32"/>
      <c r="G40" s="33" t="s">
        <v>311</v>
      </c>
      <c r="H40" s="34">
        <v>259035.06659353379</v>
      </c>
      <c r="I40" s="34">
        <v>74555.239117309611</v>
      </c>
      <c r="J40" s="34">
        <v>47257.282276696307</v>
      </c>
      <c r="K40" s="34">
        <v>43063.624671968653</v>
      </c>
      <c r="L40" s="35">
        <f>IF(ISERROR(K40/$H40*100),"- ",(K40/$H40*100))</f>
        <v>16.624631266446315</v>
      </c>
      <c r="M40" s="35">
        <f>IF(ISERROR(I40/$H40*100),"- ",(I40/$H40*100))</f>
        <v>28.781909761390857</v>
      </c>
      <c r="N40" s="35">
        <v>46.97542969850528</v>
      </c>
      <c r="O40" s="35">
        <v>42.806783968159692</v>
      </c>
      <c r="P40" s="42">
        <f>IF(AND(O40&lt;0,O39&lt;0),"NA",IF(AND(O40&gt;0,O39&lt;0),"LP",IF(AND(O40&lt;0,O39&gt;0),"PL",((O40/O39-1)*100))))</f>
        <v>-7.6892816378149149</v>
      </c>
      <c r="Q40" s="34">
        <v>18.363448076177434</v>
      </c>
      <c r="R40" s="37">
        <v>16.478401463411089</v>
      </c>
      <c r="S40" s="34">
        <v>0</v>
      </c>
      <c r="T40" s="38">
        <f>IF(O40&lt;0,"- ",IF(ISERROR(($E39-S40)/O40),"- ",(($E39-S40)/O40)))</f>
        <v>20.189556885255424</v>
      </c>
      <c r="U40" s="34">
        <v>23687.933847858192</v>
      </c>
      <c r="V40" s="34">
        <v>25503</v>
      </c>
      <c r="W40" s="34">
        <v>869637.72585749999</v>
      </c>
      <c r="X40" s="38">
        <f>IF(I40&lt;0,"- ",IF(ISERROR((U40+V40+W40)/I40),"- ",(U40+V40+W40)/I40))</f>
        <v>12.324132691193157</v>
      </c>
      <c r="Y40" s="39">
        <f>IF(ISERROR(W40/H40),"- ",(W40/H40))</f>
        <v>3.3572200756204817</v>
      </c>
      <c r="Z40" s="34">
        <v>281.44781538438997</v>
      </c>
      <c r="AA40" s="40">
        <f>IF(Z40&lt;0,"- ",IF(ISERROR(($E39/Z40)),"- ",(($E39/Z40))))</f>
        <v>3.0707291112551096</v>
      </c>
      <c r="AB40" s="34">
        <v>3.6300000000000008</v>
      </c>
      <c r="AC40" s="41">
        <f>IF(ISERROR(AB40/$E39*100),"- ",(AB40/$E39*100))</f>
        <v>0.42001735608909474</v>
      </c>
      <c r="AD40" s="42">
        <v>7.7274439495239031</v>
      </c>
      <c r="AE40" s="34">
        <v>1006</v>
      </c>
      <c r="AF40" s="43">
        <v>8.2792593291297539E-2</v>
      </c>
      <c r="AG40" s="44">
        <v>13.385824718574328</v>
      </c>
    </row>
    <row r="41" spans="1:33" s="45" customFormat="1" ht="10.5" x14ac:dyDescent="0.15">
      <c r="A41" s="117"/>
      <c r="B41" s="29">
        <v>27</v>
      </c>
      <c r="C41" s="47"/>
      <c r="D41" s="49" t="s">
        <v>797</v>
      </c>
      <c r="E41" s="50"/>
      <c r="F41" s="51"/>
      <c r="G41" s="33" t="s">
        <v>407</v>
      </c>
      <c r="H41" s="34">
        <v>278515.87055174459</v>
      </c>
      <c r="I41" s="34">
        <v>65403.364099146085</v>
      </c>
      <c r="J41" s="34">
        <v>36743.110054476798</v>
      </c>
      <c r="K41" s="34">
        <v>36743.110054476798</v>
      </c>
      <c r="L41" s="35">
        <f>IF(ISERROR(K41/$H41*100),"- ",(K41/$H41*100))</f>
        <v>13.192465471245168</v>
      </c>
      <c r="M41" s="35">
        <f>IF(ISERROR(I41/$H41*100),"- ",(I41/$H41*100))</f>
        <v>23.482814092274502</v>
      </c>
      <c r="N41" s="35">
        <v>36.523966256935189</v>
      </c>
      <c r="O41" s="35">
        <v>36.523966256935189</v>
      </c>
      <c r="P41" s="42">
        <f>IF(AND(O41&lt;0,O40&lt;0),"NA",IF(AND(O41&gt;0,O40&lt;0),"LP",IF(AND(O41&lt;0,O40&gt;0),"PL",((O41/O40-1)*100))))</f>
        <v>-14.67715424708792</v>
      </c>
      <c r="Q41" s="34">
        <v>12.410973379035065</v>
      </c>
      <c r="R41" s="37">
        <v>12.268167542189184</v>
      </c>
      <c r="S41" s="34">
        <v>0</v>
      </c>
      <c r="T41" s="39">
        <f>IF(O41&lt;0,"- ",IF(ISERROR(($E39-S41)/O41),"- ",(($E39-S41)/O41)))</f>
        <v>23.662545133249207</v>
      </c>
      <c r="U41" s="34">
        <v>-10205.439008563742</v>
      </c>
      <c r="V41" s="34">
        <v>27103</v>
      </c>
      <c r="W41" s="34">
        <v>869637.72585749999</v>
      </c>
      <c r="X41" s="39">
        <f>IF(I41&lt;0,"- ",IF(ISERROR((U41+V41+W41)/I41),"- ",(U41+V41+W41)/I41))</f>
        <v>13.554888178305662</v>
      </c>
      <c r="Y41" s="39">
        <f>IF(ISERROR(W41/H41),"- ",(W41/H41))</f>
        <v>3.1223991801068038</v>
      </c>
      <c r="Z41" s="34">
        <v>313.97878164132516</v>
      </c>
      <c r="AA41" s="40">
        <f>IF(Z41&lt;0,"- ",IF(ISERROR(($E39/Z41)),"- ",(($E39/Z41))))</f>
        <v>2.7525745385791045</v>
      </c>
      <c r="AB41" s="34">
        <v>3.9930000000000008</v>
      </c>
      <c r="AC41" s="41">
        <f>IF(ISERROR(AB41/$E39*100),"- ",(AB41/$E39*100))</f>
        <v>0.46201909169800409</v>
      </c>
      <c r="AD41" s="42">
        <v>10.93254760972683</v>
      </c>
      <c r="AE41" s="34">
        <v>1006</v>
      </c>
      <c r="AF41" s="43">
        <v>-3.1323997071144395E-2</v>
      </c>
      <c r="AG41" s="44">
        <v>7.8914968056335075</v>
      </c>
    </row>
    <row r="42" spans="1:33" s="45" customFormat="1" ht="10.5" x14ac:dyDescent="0.15">
      <c r="A42" s="117"/>
      <c r="B42" s="29">
        <v>28</v>
      </c>
      <c r="D42" s="47" t="s">
        <v>1122</v>
      </c>
      <c r="E42" s="50"/>
      <c r="F42" s="52"/>
      <c r="G42" s="33" t="s">
        <v>458</v>
      </c>
      <c r="H42" s="34">
        <v>304807.38318105368</v>
      </c>
      <c r="I42" s="34">
        <v>76585.626454787271</v>
      </c>
      <c r="J42" s="34">
        <v>44268.971170186203</v>
      </c>
      <c r="K42" s="34">
        <v>44268.971170186203</v>
      </c>
      <c r="L42" s="35">
        <f>IF(ISERROR(K42/$H42*100),"- ",(K42/$H42*100))</f>
        <v>14.523588867232496</v>
      </c>
      <c r="M42" s="35">
        <f>IF(ISERROR(I42/$H42*100),"- ",(I42/$H42*100))</f>
        <v>25.125909239966109</v>
      </c>
      <c r="N42" s="35">
        <v>44.004941521059841</v>
      </c>
      <c r="O42" s="35">
        <v>44.004941521059841</v>
      </c>
      <c r="P42" s="42">
        <f>IF(AND(O42&lt;0,O41&lt;0),"NA",IF(AND(O42&gt;0,O41&lt;0),"LP",IF(AND(O42&lt;0,O41&gt;0),"PL",((O42/O41-1)*100))))</f>
        <v>20.482373714558342</v>
      </c>
      <c r="Q42" s="34">
        <v>13.673491199701941</v>
      </c>
      <c r="R42" s="37">
        <v>13.183614608443733</v>
      </c>
      <c r="S42" s="34">
        <v>0</v>
      </c>
      <c r="T42" s="39">
        <f>IF(O42&lt;0,"- ",IF(ISERROR(($E39-S42)/O42),"- ",(($E39-S42)/O42)))</f>
        <v>19.639839757232448</v>
      </c>
      <c r="U42" s="34">
        <v>-49779.147594725917</v>
      </c>
      <c r="V42" s="34">
        <v>28903</v>
      </c>
      <c r="W42" s="34">
        <v>869637.72585749999</v>
      </c>
      <c r="X42" s="39">
        <f>IF(I42&lt;0,"- ",IF(ISERROR((U42+V42+W42)/I42),"- ",(U42+V42+W42)/I42))</f>
        <v>11.082517928659172</v>
      </c>
      <c r="Y42" s="39">
        <f>IF(ISERROR(W42/H42),"- ",(W42/H42))</f>
        <v>2.8530730351139186</v>
      </c>
      <c r="Z42" s="34">
        <v>353.59142316238501</v>
      </c>
      <c r="AA42" s="40">
        <f>IF(Z42&lt;0,"- ",IF(ISERROR(($E39/Z42)),"- ",(($E39/Z42))))</f>
        <v>2.4442052136629391</v>
      </c>
      <c r="AB42" s="34">
        <v>4.3923000000000014</v>
      </c>
      <c r="AC42" s="41">
        <f>IF(ISERROR(AB42/$E39*100),"- ",(AB42/$E39*100))</f>
        <v>0.50822100086780464</v>
      </c>
      <c r="AD42" s="42">
        <v>9.9813790183039757</v>
      </c>
      <c r="AE42" s="34">
        <v>1006</v>
      </c>
      <c r="AF42" s="43">
        <v>-0.13683453735952408</v>
      </c>
      <c r="AG42" s="44">
        <v>9.6392640664319877</v>
      </c>
    </row>
    <row r="43" spans="1:33" s="45" customFormat="1" ht="10.5" x14ac:dyDescent="0.15">
      <c r="A43" s="117"/>
      <c r="B43" s="29"/>
      <c r="D43" s="47"/>
      <c r="E43" s="50"/>
      <c r="F43" s="52"/>
      <c r="G43" s="33"/>
      <c r="H43" s="34"/>
      <c r="I43" s="34"/>
      <c r="J43" s="34"/>
      <c r="K43" s="34"/>
      <c r="L43" s="35"/>
      <c r="M43" s="35"/>
      <c r="N43" s="35"/>
      <c r="O43" s="35"/>
      <c r="P43" s="42"/>
      <c r="Q43" s="34"/>
      <c r="R43" s="37"/>
      <c r="S43" s="34"/>
      <c r="T43" s="39"/>
      <c r="U43" s="34"/>
      <c r="V43" s="34"/>
      <c r="W43" s="34"/>
      <c r="X43" s="39"/>
      <c r="Y43" s="39"/>
      <c r="Z43" s="34"/>
      <c r="AA43" s="40"/>
      <c r="AB43" s="34"/>
      <c r="AC43" s="41"/>
      <c r="AD43" s="42"/>
      <c r="AE43" s="34"/>
      <c r="AF43" s="43"/>
      <c r="AG43" s="44"/>
    </row>
    <row r="44" spans="1:33" s="45" customFormat="1" ht="10.5" x14ac:dyDescent="0.15">
      <c r="A44" s="116">
        <v>8</v>
      </c>
      <c r="B44" s="29">
        <v>25</v>
      </c>
      <c r="C44" s="30" t="str">
        <f>VLOOKUP($A44,'All cos summary'!$A$278:$B$296,2,FALSE)</f>
        <v>MANKIND IB Equity</v>
      </c>
      <c r="D44" s="63" t="s">
        <v>748</v>
      </c>
      <c r="E44" s="64">
        <v>1998.5</v>
      </c>
      <c r="F44" s="65">
        <v>8855.658385745719</v>
      </c>
      <c r="G44" s="419" t="s">
        <v>518</v>
      </c>
      <c r="H44" s="66">
        <v>122074.4</v>
      </c>
      <c r="I44" s="66">
        <v>30179.300000000003</v>
      </c>
      <c r="J44" s="66">
        <v>19909.600000000006</v>
      </c>
      <c r="K44" s="66">
        <v>19392.69925482199</v>
      </c>
      <c r="L44" s="67">
        <f>IF(ISERROR(K44/$H44*100),"- ",(K44/$H44*100))</f>
        <v>15.885967291112626</v>
      </c>
      <c r="M44" s="67">
        <f>IF(ISERROR(I44/$H44*100),"- ",(I44/$H44*100))</f>
        <v>24.722054746941215</v>
      </c>
      <c r="N44" s="67">
        <v>48.253999030538061</v>
      </c>
      <c r="O44" s="67">
        <v>47.001210021381453</v>
      </c>
      <c r="P44" s="68" t="s">
        <v>50</v>
      </c>
      <c r="Q44" s="66">
        <v>16.824584186796717</v>
      </c>
      <c r="R44" s="69">
        <v>16.368270074974337</v>
      </c>
      <c r="S44" s="66">
        <v>0</v>
      </c>
      <c r="T44" s="70">
        <f>IF(O44&lt;0,"- ",IF(ISERROR(($E44-S44)/O44),"- ",(($E44-S44)/O44)))</f>
        <v>42.520181907888258</v>
      </c>
      <c r="U44" s="66">
        <v>62661.1</v>
      </c>
      <c r="V44" s="66">
        <v>2357.9</v>
      </c>
      <c r="W44" s="66">
        <v>825037.41350799997</v>
      </c>
      <c r="X44" s="70">
        <f>IF(I44&lt;0,"- ",IF(ISERROR((U44+V44+W44)/I44),"- ",(U44+V44+W44)/I44))</f>
        <v>29.492281580686097</v>
      </c>
      <c r="Y44" s="70">
        <f>IF(ISERROR(W44/H44),"- ",(W44/H44))</f>
        <v>6.7584801851002343</v>
      </c>
      <c r="Z44" s="66">
        <v>347.36766844401353</v>
      </c>
      <c r="AA44" s="71">
        <f>IF(Z44&lt;0,"- ",IF(ISERROR(($E44/Z44)),"- ",(($E44/Z44))))</f>
        <v>5.7532700407957087</v>
      </c>
      <c r="AB44" s="66">
        <v>2.4126999515269034</v>
      </c>
      <c r="AC44" s="72">
        <f>IF(ISERROR(AB44/$E44*100),"- ",(AB44/$E44*100))</f>
        <v>0.12072554173264466</v>
      </c>
      <c r="AD44" s="73">
        <v>5</v>
      </c>
      <c r="AE44" s="66">
        <v>412.6</v>
      </c>
      <c r="AF44" s="74">
        <v>0.51906215035133352</v>
      </c>
      <c r="AG44" s="75">
        <v>5.5814023893248876</v>
      </c>
    </row>
    <row r="45" spans="1:33" s="45" customFormat="1" ht="10.5" x14ac:dyDescent="0.15">
      <c r="A45" s="117"/>
      <c r="B45" s="29">
        <v>26</v>
      </c>
      <c r="C45" s="47"/>
      <c r="D45" s="47" t="s">
        <v>1054</v>
      </c>
      <c r="E45" s="48"/>
      <c r="F45" s="32"/>
      <c r="G45" s="33" t="s">
        <v>311</v>
      </c>
      <c r="H45" s="34">
        <v>142133.26843360002</v>
      </c>
      <c r="I45" s="34">
        <v>35527.961734178403</v>
      </c>
      <c r="J45" s="34">
        <v>19292.31181741906</v>
      </c>
      <c r="K45" s="34">
        <v>19292.31181741906</v>
      </c>
      <c r="L45" s="35">
        <f>IF(ISERROR(K45/$H45*100),"- ",(K45/$H45*100))</f>
        <v>13.573396313215575</v>
      </c>
      <c r="M45" s="35">
        <f>IF(ISERROR(I45/$H45*100),"- ",(I45/$H45*100))</f>
        <v>24.996232145872234</v>
      </c>
      <c r="N45" s="35">
        <v>46.757905519677799</v>
      </c>
      <c r="O45" s="35">
        <v>46.757905519677799</v>
      </c>
      <c r="P45" s="42">
        <f>IF(AND(O45&lt;0,O44&lt;0),"NA",IF(AND(O45&gt;0,O44&lt;0),"LP",IF(AND(O45&lt;0,O44&gt;0),"PL",((O45/O44-1)*100))))</f>
        <v>-0.51765582544145428</v>
      </c>
      <c r="Q45" s="34">
        <v>12.08115547947056</v>
      </c>
      <c r="R45" s="37">
        <v>12.65171271536383</v>
      </c>
      <c r="S45" s="34">
        <v>0</v>
      </c>
      <c r="T45" s="38">
        <f>IF(O45&lt;0,"- ",IF(ISERROR(($E44-S45)/O45),"- ",(($E44-S45)/O45)))</f>
        <v>42.741435438311981</v>
      </c>
      <c r="U45" s="34">
        <v>57666.3903090561</v>
      </c>
      <c r="V45" s="34">
        <v>2561.5160000000001</v>
      </c>
      <c r="W45" s="34">
        <v>825037.41350799997</v>
      </c>
      <c r="X45" s="38">
        <f>IF(I45&lt;0,"- ",IF(ISERROR((U45+V45+W45)/I45),"- ",(U45+V45+W45)/I45))</f>
        <v>24.917424940970321</v>
      </c>
      <c r="Y45" s="39">
        <f>IF(ISERROR(W45/H45),"- ",(W45/H45))</f>
        <v>5.8046748843563689</v>
      </c>
      <c r="Z45" s="34">
        <v>391.78767868770746</v>
      </c>
      <c r="AA45" s="40">
        <f>IF(Z45&lt;0,"- ",IF(ISERROR(($E44/Z45)),"- ",(($E44/Z45))))</f>
        <v>5.1009771585823582</v>
      </c>
      <c r="AB45" s="34">
        <v>2.33789527598389</v>
      </c>
      <c r="AC45" s="41">
        <f>IF(ISERROR(AB45/$E44*100),"- ",(AB45/$E44*100))</f>
        <v>0.11698250067470053</v>
      </c>
      <c r="AD45" s="42">
        <v>5</v>
      </c>
      <c r="AE45" s="34">
        <v>412.6</v>
      </c>
      <c r="AF45" s="43">
        <v>0.37216738987246878</v>
      </c>
      <c r="AG45" s="44">
        <v>4.1100264591925679</v>
      </c>
    </row>
    <row r="46" spans="1:33" s="45" customFormat="1" ht="10.5" x14ac:dyDescent="0.15">
      <c r="A46" s="117"/>
      <c r="B46" s="29">
        <v>27</v>
      </c>
      <c r="C46" s="47"/>
      <c r="D46" s="49" t="s">
        <v>828</v>
      </c>
      <c r="E46" s="50"/>
      <c r="F46" s="51"/>
      <c r="G46" s="33" t="s">
        <v>407</v>
      </c>
      <c r="H46" s="34">
        <v>157441.16277335043</v>
      </c>
      <c r="I46" s="34">
        <v>40614.595983812498</v>
      </c>
      <c r="J46" s="34">
        <v>22909.804378375677</v>
      </c>
      <c r="K46" s="34">
        <v>22909.804378375677</v>
      </c>
      <c r="L46" s="35">
        <f>IF(ISERROR(K46/$H46*100),"- ",(K46/$H46*100))</f>
        <v>14.551343482743603</v>
      </c>
      <c r="M46" s="35">
        <f>IF(ISERROR(I46/$H46*100),"- ",(I46/$H46*100))</f>
        <v>25.796681927635767</v>
      </c>
      <c r="N46" s="35">
        <v>55.525458987822773</v>
      </c>
      <c r="O46" s="35">
        <v>55.525458987822773</v>
      </c>
      <c r="P46" s="42">
        <f>IF(AND(O46&lt;0,O45&lt;0),"NA",IF(AND(O46&gt;0,O45&lt;0),"LP",IF(AND(O46&lt;0,O45&gt;0),"PL",((O46/O45-1)*100))))</f>
        <v>18.750954241214245</v>
      </c>
      <c r="Q46" s="34">
        <v>13.552203152345735</v>
      </c>
      <c r="R46" s="37">
        <v>13.278447804764845</v>
      </c>
      <c r="S46" s="34">
        <v>0</v>
      </c>
      <c r="T46" s="39">
        <f>IF(O46&lt;0,"- ",IF(ISERROR(($E44-S46)/O46),"- ",(($E44-S46)/O46)))</f>
        <v>35.992498512048115</v>
      </c>
      <c r="U46" s="34">
        <v>37877.311610266763</v>
      </c>
      <c r="V46" s="34">
        <v>2767.1681600000002</v>
      </c>
      <c r="W46" s="34">
        <v>825037.41350799997</v>
      </c>
      <c r="X46" s="39">
        <f>IF(I46&lt;0,"- ",IF(ISERROR((U46+V46+W46)/I46),"- ",(U46+V46+W46)/I46))</f>
        <v>21.31455138993125</v>
      </c>
      <c r="Y46" s="39">
        <f>IF(ISERROR(W46/H46),"- ",(W46/H46))</f>
        <v>5.2402903978530029</v>
      </c>
      <c r="Z46" s="34">
        <v>444.53686472613913</v>
      </c>
      <c r="AA46" s="40">
        <f>IF(Z46&lt;0,"- ",IF(ISERROR(($E44/Z46)),"- ",(($E44/Z46))))</f>
        <v>4.4956901408642311</v>
      </c>
      <c r="AB46" s="34">
        <v>2.7762729493911387</v>
      </c>
      <c r="AC46" s="41">
        <f>IF(ISERROR(AB46/$E44*100),"- ",(AB46/$E44*100))</f>
        <v>0.13891783584644177</v>
      </c>
      <c r="AD46" s="42">
        <v>5</v>
      </c>
      <c r="AE46" s="34">
        <v>412.6</v>
      </c>
      <c r="AF46" s="43">
        <v>0.21619705126790856</v>
      </c>
      <c r="AG46" s="44">
        <v>5.7269640832495847</v>
      </c>
    </row>
    <row r="47" spans="1:33" s="45" customFormat="1" ht="10.5" x14ac:dyDescent="0.15">
      <c r="A47" s="117"/>
      <c r="B47" s="29">
        <v>28</v>
      </c>
      <c r="D47" s="47" t="s">
        <v>1123</v>
      </c>
      <c r="E47" s="50"/>
      <c r="F47" s="52"/>
      <c r="G47" s="33" t="s">
        <v>458</v>
      </c>
      <c r="H47" s="34">
        <v>175026.73916103019</v>
      </c>
      <c r="I47" s="34">
        <v>45642.475683613055</v>
      </c>
      <c r="J47" s="34">
        <v>27913.691116503607</v>
      </c>
      <c r="K47" s="34">
        <v>27913.691116503607</v>
      </c>
      <c r="L47" s="35">
        <f>IF(ISERROR(K47/$H47*100),"- ",(K47/$H47*100))</f>
        <v>15.948243822803624</v>
      </c>
      <c r="M47" s="35">
        <f>IF(ISERROR(I47/$H47*100),"- ",(I47/$H47*100))</f>
        <v>26.07743017003849</v>
      </c>
      <c r="N47" s="35">
        <v>67.653153457352403</v>
      </c>
      <c r="O47" s="35">
        <v>67.653153457352403</v>
      </c>
      <c r="P47" s="42">
        <f>IF(AND(O47&lt;0,O46&lt;0),"NA",IF(AND(O47&gt;0,O46&lt;0),"LP",IF(AND(O47&lt;0,O46&gt;0),"PL",((O47/O46-1)*100))))</f>
        <v>21.841682519345483</v>
      </c>
      <c r="Q47" s="34">
        <v>14.509786227759369</v>
      </c>
      <c r="R47" s="37">
        <v>14.192807102922501</v>
      </c>
      <c r="S47" s="34">
        <v>0</v>
      </c>
      <c r="T47" s="39">
        <f>IF(O47&lt;0,"- ",IF(ISERROR(($E44-S47)/O47),"- ",(($E44-S47)/O47)))</f>
        <v>29.540382049741794</v>
      </c>
      <c r="U47" s="34">
        <v>10805.203757836345</v>
      </c>
      <c r="V47" s="34">
        <v>2974.8768416000003</v>
      </c>
      <c r="W47" s="34">
        <v>825037.41350799997</v>
      </c>
      <c r="X47" s="39">
        <f>IF(I47&lt;0,"- ",IF(ISERROR((U47+V47+W47)/I47),"- ",(U47+V47+W47)/I47))</f>
        <v>18.378001664984083</v>
      </c>
      <c r="Y47" s="39">
        <f>IF(ISERROR(W47/H47),"- ",(W47/H47))</f>
        <v>4.7137792628870221</v>
      </c>
      <c r="Z47" s="34">
        <v>508.80736051062394</v>
      </c>
      <c r="AA47" s="40">
        <f>IF(Z47&lt;0,"- ",IF(ISERROR(($E44/Z47)),"- ",(($E44/Z47))))</f>
        <v>3.9278126754973921</v>
      </c>
      <c r="AB47" s="34">
        <v>3.3826576728676212</v>
      </c>
      <c r="AC47" s="41">
        <f>IF(ISERROR(AB47/$E44*100),"- ",(AB47/$E44*100))</f>
        <v>0.16925982851476715</v>
      </c>
      <c r="AD47" s="42">
        <v>5</v>
      </c>
      <c r="AE47" s="34">
        <v>412.6</v>
      </c>
      <c r="AF47" s="43">
        <v>5.4148954197622251E-2</v>
      </c>
      <c r="AG47" s="44">
        <v>8.118540205244491</v>
      </c>
    </row>
    <row r="48" spans="1:33" s="45" customFormat="1" ht="10.5" x14ac:dyDescent="0.15">
      <c r="A48" s="117"/>
      <c r="B48" s="29"/>
      <c r="D48" s="47"/>
      <c r="E48" s="50"/>
      <c r="F48" s="52"/>
      <c r="G48" s="33"/>
      <c r="H48" s="34"/>
      <c r="I48" s="34"/>
      <c r="J48" s="34"/>
      <c r="K48" s="34"/>
      <c r="L48" s="35"/>
      <c r="M48" s="35"/>
      <c r="N48" s="35"/>
      <c r="O48" s="35"/>
      <c r="P48" s="42"/>
      <c r="Q48" s="34"/>
      <c r="R48" s="37"/>
      <c r="S48" s="34"/>
      <c r="T48" s="39"/>
      <c r="U48" s="34"/>
      <c r="V48" s="34"/>
      <c r="W48" s="34"/>
      <c r="X48" s="39"/>
      <c r="Y48" s="39"/>
      <c r="Z48" s="34"/>
      <c r="AA48" s="40"/>
      <c r="AB48" s="34"/>
      <c r="AC48" s="41"/>
      <c r="AD48" s="42"/>
      <c r="AE48" s="34"/>
      <c r="AF48" s="43"/>
      <c r="AG48" s="44"/>
    </row>
    <row r="49" spans="1:33" s="45" customFormat="1" ht="10.5" x14ac:dyDescent="0.15">
      <c r="A49" s="116">
        <v>9</v>
      </c>
      <c r="B49" s="29">
        <v>25</v>
      </c>
      <c r="C49" s="30" t="str">
        <f>VLOOKUP($A49,'All cos summary'!$A$278:$B$296,2,FALSE)</f>
        <v>ARBP IB Equity</v>
      </c>
      <c r="D49" s="63" t="s">
        <v>737</v>
      </c>
      <c r="E49" s="64">
        <v>1333.7</v>
      </c>
      <c r="F49" s="65">
        <v>8314.4434561809685</v>
      </c>
      <c r="G49" s="419" t="s">
        <v>518</v>
      </c>
      <c r="H49" s="66">
        <v>313781.3</v>
      </c>
      <c r="I49" s="66">
        <v>66054.399999999965</v>
      </c>
      <c r="J49" s="66">
        <v>34858.799999999959</v>
      </c>
      <c r="K49" s="66">
        <v>35557.499708101444</v>
      </c>
      <c r="L49" s="67">
        <f>IF(ISERROR(K49/$H49*100),"- ",(K49/$H49*100))</f>
        <v>11.33193715116275</v>
      </c>
      <c r="M49" s="67">
        <f>IF(ISERROR(I49/$H49*100),"- ",(I49/$H49*100))</f>
        <v>21.051095141743616</v>
      </c>
      <c r="N49" s="67">
        <v>60.01859504132225</v>
      </c>
      <c r="O49" s="67">
        <v>61.221590406510757</v>
      </c>
      <c r="P49" s="68" t="s">
        <v>50</v>
      </c>
      <c r="Q49" s="66">
        <v>14.41040859808361</v>
      </c>
      <c r="R49" s="69">
        <v>11.378813185087344</v>
      </c>
      <c r="S49" s="66">
        <v>0</v>
      </c>
      <c r="T49" s="70">
        <f>IF(O49&lt;0,"- ",IF(ISERROR(($E49-S49)/O49),"- ",(($E49-S49)/O49)))</f>
        <v>21.78479832268723</v>
      </c>
      <c r="U49" s="66">
        <v>-4999.7999999999911</v>
      </c>
      <c r="V49" s="66">
        <v>0</v>
      </c>
      <c r="W49" s="66">
        <v>774615.12459509994</v>
      </c>
      <c r="X49" s="70">
        <f>IF(I49&lt;0,"- ",IF(ISERROR((U49+V49+W49)/I49),"- ",(U49+V49+W49)/I49))</f>
        <v>11.651234809416183</v>
      </c>
      <c r="Y49" s="70">
        <f>IF(ISERROR(W49/H49),"- ",(W49/H49))</f>
        <v>2.4686465528541692</v>
      </c>
      <c r="Z49" s="66">
        <v>562.10278925619832</v>
      </c>
      <c r="AA49" s="71">
        <f>IF(Z49&lt;0,"- ",IF(ISERROR(($E49/Z49)),"- ",(($E49/Z49))))</f>
        <v>2.3726977084828498</v>
      </c>
      <c r="AB49" s="66">
        <v>3</v>
      </c>
      <c r="AC49" s="72">
        <f>IF(ISERROR(AB49/$E49*100),"- ",(AB49/$E49*100))</f>
        <v>0.22493814201094697</v>
      </c>
      <c r="AD49" s="73">
        <v>4.9984508933181919</v>
      </c>
      <c r="AE49" s="66">
        <v>580.79999999999995</v>
      </c>
      <c r="AF49" s="74">
        <v>-1.599994111786137E-2</v>
      </c>
      <c r="AG49" s="75">
        <v>10.838990464526281</v>
      </c>
    </row>
    <row r="50" spans="1:33" s="45" customFormat="1" ht="10.5" x14ac:dyDescent="0.15">
      <c r="A50" s="117"/>
      <c r="B50" s="29">
        <v>26</v>
      </c>
      <c r="C50" s="47"/>
      <c r="D50" s="47" t="s">
        <v>1055</v>
      </c>
      <c r="E50" s="48"/>
      <c r="F50" s="32"/>
      <c r="G50" s="33" t="s">
        <v>311</v>
      </c>
      <c r="H50" s="34">
        <v>337148.73076754727</v>
      </c>
      <c r="I50" s="34">
        <v>70098.639937826345</v>
      </c>
      <c r="J50" s="34">
        <v>36757.970106100198</v>
      </c>
      <c r="K50" s="34">
        <v>36935.118543654666</v>
      </c>
      <c r="L50" s="35">
        <f>IF(ISERROR(K50/$H50*100),"- ",(K50/$H50*100))</f>
        <v>10.955140913497964</v>
      </c>
      <c r="M50" s="35">
        <f>IF(ISERROR(I50/$H50*100),"- ",(I50/$H50*100))</f>
        <v>20.791607246523196</v>
      </c>
      <c r="N50" s="35">
        <v>63.288516022899792</v>
      </c>
      <c r="O50" s="35">
        <v>63.593523663317264</v>
      </c>
      <c r="P50" s="42">
        <f>IF(AND(O50&lt;0,O49&lt;0),"NA",IF(AND(O50&gt;0,O49&lt;0),"LP",IF(AND(O50&lt;0,O49&gt;0),"PL",((O50/O49-1)*100))))</f>
        <v>3.8743411287699203</v>
      </c>
      <c r="Q50" s="34">
        <v>13.809325944425483</v>
      </c>
      <c r="R50" s="37">
        <v>10.738064952527383</v>
      </c>
      <c r="S50" s="34">
        <v>0</v>
      </c>
      <c r="T50" s="38">
        <f>IF(O50&lt;0,"- ",IF(ISERROR(($E49-S50)/O50),"- ",(($E49-S50)/O50)))</f>
        <v>20.972261374617304</v>
      </c>
      <c r="U50" s="34">
        <v>-49024.530699665134</v>
      </c>
      <c r="V50" s="34">
        <v>0</v>
      </c>
      <c r="W50" s="34">
        <v>774615.12459509994</v>
      </c>
      <c r="X50" s="38">
        <f>IF(I50&lt;0,"- ",IF(ISERROR((U50+V50+W50)/I50),"- ",(U50+V50+W50)/I50))</f>
        <v>10.350993892877151</v>
      </c>
      <c r="Y50" s="39">
        <f>IF(ISERROR(W50/H50),"- ",(W50/H50))</f>
        <v>2.2975472066337721</v>
      </c>
      <c r="Z50" s="34">
        <v>622.34755527909817</v>
      </c>
      <c r="AA50" s="40">
        <f>IF(Z50&lt;0,"- ",IF(ISERROR(($E49/Z50)),"- ",(($E49/Z50))))</f>
        <v>2.1430147651208955</v>
      </c>
      <c r="AB50" s="34">
        <v>3</v>
      </c>
      <c r="AC50" s="41">
        <f>IF(ISERROR(AB50/$E49*100),"- ",(AB50/$E49*100))</f>
        <v>0.22493814201094697</v>
      </c>
      <c r="AD50" s="42">
        <v>4.74019646615589</v>
      </c>
      <c r="AE50" s="34">
        <v>580.79999999999995</v>
      </c>
      <c r="AF50" s="43">
        <v>-0.14252792888642718</v>
      </c>
      <c r="AG50" s="44">
        <v>13.886131393495701</v>
      </c>
    </row>
    <row r="51" spans="1:33" s="45" customFormat="1" ht="10.5" x14ac:dyDescent="0.15">
      <c r="A51" s="117"/>
      <c r="B51" s="29">
        <v>27</v>
      </c>
      <c r="C51" s="47"/>
      <c r="D51" s="49" t="s">
        <v>1056</v>
      </c>
      <c r="E51" s="50"/>
      <c r="F51" s="51"/>
      <c r="G51" s="33" t="s">
        <v>407</v>
      </c>
      <c r="H51" s="34">
        <v>369000.96063172823</v>
      </c>
      <c r="I51" s="34">
        <v>79137.775897716056</v>
      </c>
      <c r="J51" s="34">
        <v>43437.328977378405</v>
      </c>
      <c r="K51" s="34">
        <v>43437.328977378405</v>
      </c>
      <c r="L51" s="35">
        <f>IF(ISERROR(K51/$H51*100),"- ",(K51/$H51*100))</f>
        <v>11.771603223746048</v>
      </c>
      <c r="M51" s="35">
        <f>IF(ISERROR(I51/$H51*100),"- ",(I51/$H51*100))</f>
        <v>21.446495901320279</v>
      </c>
      <c r="N51" s="35">
        <v>74.788789561601945</v>
      </c>
      <c r="O51" s="35">
        <v>74.788789561601945</v>
      </c>
      <c r="P51" s="42">
        <f>IF(AND(O51&lt;0,O50&lt;0),"NA",IF(AND(O51&gt;0,O50&lt;0),"LP",IF(AND(O51&lt;0,O50&gt;0),"PL",((O51/O50-1)*100))))</f>
        <v>17.60441197999296</v>
      </c>
      <c r="Q51" s="34">
        <v>14.511788965095473</v>
      </c>
      <c r="R51" s="37">
        <v>11.362314968202078</v>
      </c>
      <c r="S51" s="34">
        <v>0</v>
      </c>
      <c r="T51" s="39">
        <f>IF(O51&lt;0,"- ",IF(ISERROR(($E49-S51)/O51),"- ",(($E49-S51)/O51)))</f>
        <v>17.832886557168564</v>
      </c>
      <c r="U51" s="34">
        <v>-92801.88183664286</v>
      </c>
      <c r="V51" s="34">
        <v>0</v>
      </c>
      <c r="W51" s="34">
        <v>774615.12459509994</v>
      </c>
      <c r="X51" s="39">
        <f>IF(I51&lt;0,"- ",IF(ISERROR((U51+V51+W51)/I51),"- ",(U51+V51+W51)/I51))</f>
        <v>8.6155219176198052</v>
      </c>
      <c r="Y51" s="39">
        <f>IF(ISERROR(W51/H51),"- ",(W51/H51))</f>
        <v>2.0992225149467409</v>
      </c>
      <c r="Z51" s="34">
        <v>694.08821984070016</v>
      </c>
      <c r="AA51" s="40">
        <f>IF(Z51&lt;0,"- ",IF(ISERROR(($E49/Z51)),"- ",(($E49/Z51))))</f>
        <v>1.9215136662398575</v>
      </c>
      <c r="AB51" s="34">
        <v>3</v>
      </c>
      <c r="AC51" s="41">
        <f>IF(ISERROR(AB51/$E49*100),"- ",(AB51/$E49*100))</f>
        <v>0.22493814201094697</v>
      </c>
      <c r="AD51" s="42">
        <v>4.0112963688614904</v>
      </c>
      <c r="AE51" s="34">
        <v>580.79999999999995</v>
      </c>
      <c r="AF51" s="43">
        <v>-0.24275070219417694</v>
      </c>
      <c r="AG51" s="44">
        <v>16.248779471533652</v>
      </c>
    </row>
    <row r="52" spans="1:33" s="45" customFormat="1" ht="10.5" x14ac:dyDescent="0.15">
      <c r="A52" s="117"/>
      <c r="B52" s="29">
        <v>28</v>
      </c>
      <c r="D52" s="47" t="s">
        <v>1123</v>
      </c>
      <c r="E52" s="50"/>
      <c r="F52" s="52"/>
      <c r="G52" s="33" t="s">
        <v>458</v>
      </c>
      <c r="H52" s="34">
        <v>396114.24281687953</v>
      </c>
      <c r="I52" s="34">
        <v>85004.16155045561</v>
      </c>
      <c r="J52" s="34">
        <v>48608.397471580276</v>
      </c>
      <c r="K52" s="34">
        <v>48608.397471580276</v>
      </c>
      <c r="L52" s="35">
        <f>IF(ISERROR(K52/$H52*100),"- ",(K52/$H52*100))</f>
        <v>12.271307672734089</v>
      </c>
      <c r="M52" s="35">
        <f>IF(ISERROR(I52/$H52*100),"- ",(I52/$H52*100))</f>
        <v>21.459506466106131</v>
      </c>
      <c r="N52" s="35">
        <v>83.692144406990835</v>
      </c>
      <c r="O52" s="35">
        <v>83.692144406990835</v>
      </c>
      <c r="P52" s="42">
        <f>IF(AND(O52&lt;0,O51&lt;0),"NA",IF(AND(O52&gt;0,O51&lt;0),"LP",IF(AND(O52&lt;0,O51&gt;0),"PL",((O52/O51-1)*100))))</f>
        <v>11.90466498733127</v>
      </c>
      <c r="Q52" s="34">
        <v>14.481551418482031</v>
      </c>
      <c r="R52" s="37">
        <v>11.395867766166852</v>
      </c>
      <c r="S52" s="34">
        <v>0</v>
      </c>
      <c r="T52" s="39">
        <f>IF(O52&lt;0,"- ",IF(ISERROR(($E49-S52)/O52),"- ",(($E49-S52)/O52)))</f>
        <v>15.935784767495999</v>
      </c>
      <c r="U52" s="34">
        <v>-140622.94447706314</v>
      </c>
      <c r="V52" s="34">
        <v>0</v>
      </c>
      <c r="W52" s="34">
        <v>774615.12459509994</v>
      </c>
      <c r="X52" s="39">
        <f>IF(I52&lt;0,"- ",IF(ISERROR((U52+V52+W52)/I52),"- ",(U52+V52+W52)/I52))</f>
        <v>7.4583663735300814</v>
      </c>
      <c r="Y52" s="39">
        <f>IF(ISERROR(W52/H52),"- ",(W52/H52))</f>
        <v>1.9555346434568837</v>
      </c>
      <c r="Z52" s="34">
        <v>774.72742674769097</v>
      </c>
      <c r="AA52" s="40">
        <f>IF(Z52&lt;0,"- ",IF(ISERROR(($E49/Z52)),"- ",(($E49/Z52))))</f>
        <v>1.72150869319146</v>
      </c>
      <c r="AB52" s="34">
        <v>3</v>
      </c>
      <c r="AC52" s="41">
        <f>IF(ISERROR(AB52/$E49*100),"- ",(AB52/$E49*100))</f>
        <v>0.22493814201094697</v>
      </c>
      <c r="AD52" s="42">
        <v>3.5845658170869008</v>
      </c>
      <c r="AE52" s="34">
        <v>580.79999999999995</v>
      </c>
      <c r="AF52" s="43">
        <v>-0.32967975977537123</v>
      </c>
      <c r="AG52" s="44">
        <v>18.938367078527964</v>
      </c>
    </row>
    <row r="53" spans="1:33" s="45" customFormat="1" ht="10.5" x14ac:dyDescent="0.15">
      <c r="A53" s="117"/>
      <c r="B53" s="29"/>
      <c r="D53" s="47"/>
      <c r="E53" s="50"/>
      <c r="F53" s="52"/>
      <c r="G53" s="33"/>
      <c r="H53" s="34"/>
      <c r="I53" s="34"/>
      <c r="J53" s="34"/>
      <c r="K53" s="34"/>
      <c r="L53" s="35"/>
      <c r="M53" s="35"/>
      <c r="N53" s="35"/>
      <c r="O53" s="35"/>
      <c r="P53" s="42"/>
      <c r="Q53" s="34"/>
      <c r="R53" s="37"/>
      <c r="S53" s="34"/>
      <c r="T53" s="39"/>
      <c r="U53" s="34"/>
      <c r="V53" s="34"/>
      <c r="W53" s="34"/>
      <c r="X53" s="39"/>
      <c r="Y53" s="39"/>
      <c r="Z53" s="34"/>
      <c r="AA53" s="40"/>
      <c r="AB53" s="34"/>
      <c r="AC53" s="41"/>
      <c r="AD53" s="42"/>
      <c r="AE53" s="34"/>
      <c r="AF53" s="43"/>
      <c r="AG53" s="44"/>
    </row>
    <row r="54" spans="1:33" s="45" customFormat="1" ht="10.5" x14ac:dyDescent="0.15">
      <c r="A54" s="116">
        <v>10</v>
      </c>
      <c r="B54" s="29">
        <v>25</v>
      </c>
      <c r="C54" s="30" t="str">
        <f>VLOOKUP($A54,'All cos summary'!$A$278:$B$296,2,FALSE)</f>
        <v>ALKEM IB Equity</v>
      </c>
      <c r="D54" s="63" t="s">
        <v>736</v>
      </c>
      <c r="E54" s="64">
        <v>5258</v>
      </c>
      <c r="F54" s="65">
        <v>6747.9500885525676</v>
      </c>
      <c r="G54" s="419" t="s">
        <v>518</v>
      </c>
      <c r="H54" s="66">
        <v>128047</v>
      </c>
      <c r="I54" s="66">
        <v>25121.5</v>
      </c>
      <c r="J54" s="66">
        <v>21654.80000000001</v>
      </c>
      <c r="K54" s="66">
        <v>21654.799999999999</v>
      </c>
      <c r="L54" s="67">
        <f>IF(ISERROR(K54/$H54*100),"- ",(K54/$H54*100))</f>
        <v>16.911602770857577</v>
      </c>
      <c r="M54" s="67">
        <f>IF(ISERROR(I54/$H54*100),"- ",(I54/$H54*100))</f>
        <v>19.618968035174582</v>
      </c>
      <c r="N54" s="67">
        <v>181.11320202400375</v>
      </c>
      <c r="O54" s="67">
        <v>181.11320202400367</v>
      </c>
      <c r="P54" s="68" t="s">
        <v>50</v>
      </c>
      <c r="Q54" s="66">
        <v>19.784625129408674</v>
      </c>
      <c r="R54" s="69">
        <v>19.424019360512858</v>
      </c>
      <c r="S54" s="66">
        <v>0</v>
      </c>
      <c r="T54" s="70">
        <f>IF(O54&lt;0,"- ",IF(ISERROR(($E54-S54)/O54),"- ",(($E54-S54)/O54)))</f>
        <v>29.03156667343961</v>
      </c>
      <c r="U54" s="66">
        <v>-14025.5</v>
      </c>
      <c r="V54" s="66">
        <v>4487.6000000000004</v>
      </c>
      <c r="W54" s="66">
        <v>628672.77</v>
      </c>
      <c r="X54" s="70">
        <f>IF(I54&lt;0,"- ",IF(ISERROR((U54+V54+W54)/I54),"- ",(U54+V54+W54)/I54))</f>
        <v>24.645617100889677</v>
      </c>
      <c r="Y54" s="70">
        <f>IF(ISERROR(W54/H54),"- ",(W54/H54))</f>
        <v>4.9097032339687772</v>
      </c>
      <c r="Z54" s="66">
        <v>1002.3727679504873</v>
      </c>
      <c r="AA54" s="71">
        <f>IF(Z54&lt;0,"- ",IF(ISERROR(($E54/Z54)),"- ",(($E54/Z54))))</f>
        <v>5.2455535187281956</v>
      </c>
      <c r="AB54" s="66">
        <v>42.204658553924645</v>
      </c>
      <c r="AC54" s="72">
        <f>IF(ISERROR(AB54/$E54*100),"- ",(AB54/$E54*100))</f>
        <v>0.80267513415604119</v>
      </c>
      <c r="AD54" s="73">
        <v>23.302916674363178</v>
      </c>
      <c r="AE54" s="66">
        <v>239.1</v>
      </c>
      <c r="AF54" s="74">
        <v>-0.12118093850751013</v>
      </c>
      <c r="AG54" s="75">
        <v>17.707395234182417</v>
      </c>
    </row>
    <row r="55" spans="1:33" s="45" customFormat="1" ht="10.5" x14ac:dyDescent="0.15">
      <c r="A55" s="117"/>
      <c r="B55" s="29">
        <v>26</v>
      </c>
      <c r="C55" s="47"/>
      <c r="D55" s="47" t="s">
        <v>1057</v>
      </c>
      <c r="E55" s="48"/>
      <c r="F55" s="32"/>
      <c r="G55" s="33" t="s">
        <v>311</v>
      </c>
      <c r="H55" s="34">
        <v>144953.19166451204</v>
      </c>
      <c r="I55" s="34">
        <v>29350.63833290241</v>
      </c>
      <c r="J55" s="34">
        <v>24568.475341431556</v>
      </c>
      <c r="K55" s="34">
        <v>24468.825341431559</v>
      </c>
      <c r="L55" s="35">
        <f>IF(ISERROR(K55/$H55*100),"- ",(K55/$H55*100))</f>
        <v>16.880501257304918</v>
      </c>
      <c r="M55" s="35">
        <f>IF(ISERROR(I55/$H55*100),"- ",(I55/$H55*100))</f>
        <v>20.248356035397418</v>
      </c>
      <c r="N55" s="35">
        <v>205.48216736864094</v>
      </c>
      <c r="O55" s="35">
        <v>204.64872948966303</v>
      </c>
      <c r="P55" s="42">
        <f>IF(AND(O55&lt;0,O54&lt;0),"NA",IF(AND(O55&gt;0,O54&lt;0),"LP",IF(AND(O55&lt;0,O54&gt;0),"PL",((O55/O54-1)*100))))</f>
        <v>12.994926489422953</v>
      </c>
      <c r="Q55" s="34">
        <v>20.303033128789867</v>
      </c>
      <c r="R55" s="37">
        <v>18.976035459620299</v>
      </c>
      <c r="S55" s="34">
        <v>0</v>
      </c>
      <c r="T55" s="38">
        <f>IF(O55&lt;0,"- ",IF(ISERROR(($E54-S55)/O55),"- ",(($E54-S55)/O55)))</f>
        <v>25.692805487295175</v>
      </c>
      <c r="U55" s="34">
        <v>-17884.872000377502</v>
      </c>
      <c r="V55" s="34">
        <v>4917.0200000000004</v>
      </c>
      <c r="W55" s="34">
        <v>628672.77</v>
      </c>
      <c r="X55" s="38">
        <f>IF(I55&lt;0,"- ",IF(ISERROR((U55+V55+W55)/I55),"- ",(U55+V55+W55)/I55))</f>
        <v>20.977564815324989</v>
      </c>
      <c r="Y55" s="39">
        <f>IF(ISERROR(W55/H55),"- ",(W55/H55))</f>
        <v>4.3370743533197684</v>
      </c>
      <c r="Z55" s="34">
        <v>1154.5448866896663</v>
      </c>
      <c r="AA55" s="40">
        <f>IF(Z55&lt;0,"- ",IF(ISERROR(($E54/Z55)),"- ",(($E54/Z55))))</f>
        <v>4.5541754682884958</v>
      </c>
      <c r="AB55" s="34">
        <v>39.994981809057833</v>
      </c>
      <c r="AC55" s="41">
        <f>IF(ISERROR(AB55/$E54*100),"- ",(AB55/$E54*100))</f>
        <v>0.76065009146173135</v>
      </c>
      <c r="AD55" s="42">
        <v>19.463967273279572</v>
      </c>
      <c r="AE55" s="34">
        <v>239.1</v>
      </c>
      <c r="AF55" s="43">
        <v>-0.13382048309846234</v>
      </c>
      <c r="AG55" s="44">
        <v>17.256778370842877</v>
      </c>
    </row>
    <row r="56" spans="1:33" s="45" customFormat="1" ht="10.5" x14ac:dyDescent="0.15">
      <c r="A56" s="117"/>
      <c r="B56" s="29">
        <v>27</v>
      </c>
      <c r="C56" s="47"/>
      <c r="D56" s="49" t="s">
        <v>871</v>
      </c>
      <c r="E56" s="50"/>
      <c r="F56" s="51"/>
      <c r="G56" s="33" t="s">
        <v>407</v>
      </c>
      <c r="H56" s="34">
        <v>163019.62840549072</v>
      </c>
      <c r="I56" s="34">
        <v>33562.00419472011</v>
      </c>
      <c r="J56" s="34">
        <v>20953.695061501508</v>
      </c>
      <c r="K56" s="34">
        <v>20953.695061501508</v>
      </c>
      <c r="L56" s="35">
        <f>IF(ISERROR(K56/$H56*100),"- ",(K56/$H56*100))</f>
        <v>12.853479833349787</v>
      </c>
      <c r="M56" s="35">
        <f>IF(ISERROR(I56/$H56*100),"- ",(I56/$H56*100))</f>
        <v>20.587707457680413</v>
      </c>
      <c r="N56" s="35">
        <v>175.24940460420282</v>
      </c>
      <c r="O56" s="35">
        <v>175.24940460420282</v>
      </c>
      <c r="P56" s="42">
        <f>IF(AND(O56&lt;0,O55&lt;0),"NA",IF(AND(O56&gt;0,O55&lt;0),"LP",IF(AND(O56&lt;0,O55&gt;0),"PL",((O56/O55-1)*100))))</f>
        <v>-14.365750014072376</v>
      </c>
      <c r="Q56" s="34">
        <v>19.272466494281502</v>
      </c>
      <c r="R56" s="37">
        <v>14.141059506500833</v>
      </c>
      <c r="S56" s="34">
        <v>0</v>
      </c>
      <c r="T56" s="39">
        <f>IF(O56&lt;0,"- ",IF(ISERROR(($E54-S56)/O56),"- ",(($E54-S56)/O56)))</f>
        <v>30.002954999334147</v>
      </c>
      <c r="U56" s="34">
        <v>-26660.250183464828</v>
      </c>
      <c r="V56" s="34">
        <v>5367.9110000000001</v>
      </c>
      <c r="W56" s="34">
        <v>628672.77</v>
      </c>
      <c r="X56" s="39">
        <f>IF(I56&lt;0,"- ",IF(ISERROR((U56+V56+W56)/I56),"- ",(U56+V56+W56)/I56))</f>
        <v>18.097263420045895</v>
      </c>
      <c r="Y56" s="39">
        <f>IF(ISERROR(W56/H56),"- ",(W56/H56))</f>
        <v>3.8564237702484268</v>
      </c>
      <c r="Z56" s="34">
        <v>1324.0445644563149</v>
      </c>
      <c r="AA56" s="40">
        <f>IF(Z56&lt;0,"- ",IF(ISERROR(($E54/Z56)),"- ",(($E54/Z56))))</f>
        <v>3.9711654283774531</v>
      </c>
      <c r="AB56" s="34">
        <v>39.994981809057833</v>
      </c>
      <c r="AC56" s="41">
        <f>IF(ISERROR(AB56/$E54*100),"- ",(AB56/$E54*100))</f>
        <v>0.76065009146173135</v>
      </c>
      <c r="AD56" s="42">
        <v>22.821750464365731</v>
      </c>
      <c r="AE56" s="34">
        <v>239.1</v>
      </c>
      <c r="AF56" s="43">
        <v>-0.17388774714824762</v>
      </c>
      <c r="AG56" s="44">
        <v>26.755227887410925</v>
      </c>
    </row>
    <row r="57" spans="1:33" s="45" customFormat="1" ht="10.5" x14ac:dyDescent="0.15">
      <c r="A57" s="117"/>
      <c r="B57" s="29">
        <v>28</v>
      </c>
      <c r="D57" s="47" t="s">
        <v>1123</v>
      </c>
      <c r="E57" s="50"/>
      <c r="F57" s="52"/>
      <c r="G57" s="33" t="s">
        <v>458</v>
      </c>
      <c r="H57" s="34">
        <v>179610.01792981738</v>
      </c>
      <c r="I57" s="34">
        <v>37489.773711472197</v>
      </c>
      <c r="J57" s="34">
        <v>23515.11096832548</v>
      </c>
      <c r="K57" s="34">
        <v>23515.11096832548</v>
      </c>
      <c r="L57" s="35">
        <f>IF(ISERROR(K57/$H57*100),"- ",(K57/$H57*100))</f>
        <v>13.092315918321443</v>
      </c>
      <c r="M57" s="35">
        <f>IF(ISERROR(I57/$H57*100),"- ",(I57/$H57*100))</f>
        <v>20.872874544292582</v>
      </c>
      <c r="N57" s="35">
        <v>196.67219477543998</v>
      </c>
      <c r="O57" s="35">
        <v>196.67219477543998</v>
      </c>
      <c r="P57" s="42">
        <f>IF(AND(O57&lt;0,O56&lt;0),"NA",IF(AND(O57&gt;0,O56&lt;0),"LP",IF(AND(O57&lt;0,O56&gt;0),"PL",((O57/O56-1)*100))))</f>
        <v>12.224172869300244</v>
      </c>
      <c r="Q57" s="34">
        <v>19.17510992147955</v>
      </c>
      <c r="R57" s="37">
        <v>13.822598970335303</v>
      </c>
      <c r="S57" s="34">
        <v>0</v>
      </c>
      <c r="T57" s="39">
        <f>IF(O57&lt;0,"- ",IF(ISERROR(($E54-S57)/O57),"- ",(($E54-S57)/O57)))</f>
        <v>26.734841729933287</v>
      </c>
      <c r="U57" s="34">
        <v>-38558.573810523056</v>
      </c>
      <c r="V57" s="34">
        <v>5841.3465500000002</v>
      </c>
      <c r="W57" s="34">
        <v>628672.77</v>
      </c>
      <c r="X57" s="39">
        <f>IF(I57&lt;0,"- ",IF(ISERROR((U57+V57+W57)/I57),"- ",(U57+V57+W57)/I57))</f>
        <v>15.896482793576038</v>
      </c>
      <c r="Y57" s="39">
        <f>IF(ISERROR(W57/H57),"- ",(W57/H57))</f>
        <v>3.5002099395460999</v>
      </c>
      <c r="Z57" s="34">
        <v>1521.6170249093091</v>
      </c>
      <c r="AA57" s="40">
        <f>IF(Z57&lt;0,"- ",IF(ISERROR(($E54/Z57)),"- ",(($E54/Z57))))</f>
        <v>3.4555344176129901</v>
      </c>
      <c r="AB57" s="34">
        <v>39.994981809057833</v>
      </c>
      <c r="AC57" s="41">
        <f>IF(ISERROR(AB57/$E54*100),"- ",(AB57/$E54*100))</f>
        <v>0.76065009146173135</v>
      </c>
      <c r="AD57" s="42">
        <v>20.335859807088667</v>
      </c>
      <c r="AE57" s="34">
        <v>239.1</v>
      </c>
      <c r="AF57" s="43">
        <v>-0.21942516792265321</v>
      </c>
      <c r="AG57" s="44">
        <v>30.625247122918655</v>
      </c>
    </row>
    <row r="58" spans="1:33" s="45" customFormat="1" ht="10.5" x14ac:dyDescent="0.15">
      <c r="A58" s="117"/>
      <c r="B58" s="29"/>
      <c r="D58" s="47"/>
      <c r="E58" s="50"/>
      <c r="F58" s="52"/>
      <c r="G58" s="33"/>
      <c r="H58" s="34"/>
      <c r="I58" s="34"/>
      <c r="J58" s="34"/>
      <c r="K58" s="34"/>
      <c r="L58" s="35"/>
      <c r="M58" s="35"/>
      <c r="N58" s="35"/>
      <c r="O58" s="35"/>
      <c r="P58" s="42"/>
      <c r="Q58" s="34"/>
      <c r="R58" s="37"/>
      <c r="S58" s="34"/>
      <c r="T58" s="39"/>
      <c r="U58" s="34"/>
      <c r="V58" s="34"/>
      <c r="W58" s="34"/>
      <c r="X58" s="39"/>
      <c r="Y58" s="39"/>
      <c r="Z58" s="34"/>
      <c r="AA58" s="40"/>
      <c r="AB58" s="34"/>
      <c r="AC58" s="41"/>
      <c r="AD58" s="42"/>
      <c r="AE58" s="34"/>
      <c r="AF58" s="43"/>
      <c r="AG58" s="44"/>
    </row>
    <row r="59" spans="1:33" s="45" customFormat="1" ht="10.5" x14ac:dyDescent="0.15">
      <c r="A59" s="116">
        <v>11</v>
      </c>
      <c r="B59" s="29">
        <v>25</v>
      </c>
      <c r="C59" s="30" t="str">
        <f>VLOOKUP($A59,'All cos summary'!$A$278:$B$296,2,FALSE)</f>
        <v>GNP IB Equity</v>
      </c>
      <c r="D59" s="63" t="s">
        <v>745</v>
      </c>
      <c r="E59" s="64">
        <v>2091.8000000000002</v>
      </c>
      <c r="F59" s="65">
        <v>6336.1525494144798</v>
      </c>
      <c r="G59" s="419" t="s">
        <v>518</v>
      </c>
      <c r="H59" s="66">
        <v>133217.4</v>
      </c>
      <c r="I59" s="66">
        <v>23513.809999999998</v>
      </c>
      <c r="J59" s="66">
        <v>10470.969999999998</v>
      </c>
      <c r="K59" s="66">
        <v>13376.465254858045</v>
      </c>
      <c r="L59" s="67">
        <f>IF(ISERROR(K59/$H59*100),"- ",(K59/$H59*100))</f>
        <v>10.041079659907824</v>
      </c>
      <c r="M59" s="67">
        <f>IF(ISERROR(I59/$H59*100),"- ",(I59/$H59*100))</f>
        <v>17.650704787813002</v>
      </c>
      <c r="N59" s="67">
        <v>37.110570039269049</v>
      </c>
      <c r="O59" s="67">
        <v>47.408048224592221</v>
      </c>
      <c r="P59" s="68" t="s">
        <v>50</v>
      </c>
      <c r="Q59" s="66">
        <v>18.431118909122745</v>
      </c>
      <c r="R59" s="69">
        <v>16.022247888778182</v>
      </c>
      <c r="S59" s="66">
        <v>0</v>
      </c>
      <c r="T59" s="70">
        <f>IF(O59&lt;0,"- ",IF(ISERROR(($E59-S59)/O59),"- ",(($E59-S59)/O59)))</f>
        <v>44.123309824742165</v>
      </c>
      <c r="U59" s="66">
        <v>4591.1099999999997</v>
      </c>
      <c r="V59" s="66">
        <v>-3.71</v>
      </c>
      <c r="W59" s="66">
        <v>590307.65226620005</v>
      </c>
      <c r="X59" s="70">
        <f>IF(I59&lt;0,"- ",IF(ISERROR((U59+V59+W59)/I59),"- ",(U59+V59+W59)/I59))</f>
        <v>25.299815396407478</v>
      </c>
      <c r="Y59" s="70">
        <f>IF(ISERROR(W59/H59),"- ",(W59/H59))</f>
        <v>4.4311602858650598</v>
      </c>
      <c r="Z59" s="66">
        <v>313.6363926338621</v>
      </c>
      <c r="AA59" s="71">
        <f>IF(Z59&lt;0,"- ",IF(ISERROR(($E59/Z59)),"- ",(($E59/Z59))))</f>
        <v>6.6695066297422931</v>
      </c>
      <c r="AB59" s="66">
        <v>2.5</v>
      </c>
      <c r="AC59" s="72">
        <f>IF(ISERROR(AB59/$E59*100),"- ",(AB59/$E59*100))</f>
        <v>0.11951429390955157</v>
      </c>
      <c r="AD59" s="73">
        <v>6.7366251646218078</v>
      </c>
      <c r="AE59" s="66">
        <v>282.17</v>
      </c>
      <c r="AF59" s="74">
        <v>5.4994506969766856E-2</v>
      </c>
      <c r="AG59" s="75">
        <v>9.0086253108927146</v>
      </c>
    </row>
    <row r="60" spans="1:33" s="45" customFormat="1" ht="10.5" x14ac:dyDescent="0.15">
      <c r="A60" s="117"/>
      <c r="B60" s="29">
        <v>26</v>
      </c>
      <c r="C60" s="47"/>
      <c r="D60" s="47" t="s">
        <v>1058</v>
      </c>
      <c r="E60" s="48"/>
      <c r="F60" s="32"/>
      <c r="G60" s="33" t="s">
        <v>311</v>
      </c>
      <c r="H60" s="34">
        <v>169026.90214944063</v>
      </c>
      <c r="I60" s="34">
        <v>46801.654837053386</v>
      </c>
      <c r="J60" s="34">
        <v>16271.415887579766</v>
      </c>
      <c r="K60" s="34">
        <v>30703.853387579766</v>
      </c>
      <c r="L60" s="35">
        <f>IF(ISERROR(K60/$H60*100),"- ",(K60/$H60*100))</f>
        <v>18.165068990280478</v>
      </c>
      <c r="M60" s="35">
        <f>IF(ISERROR(I60/$H60*100),"- ",(I60/$H60*100))</f>
        <v>27.688879250520102</v>
      </c>
      <c r="N60" s="35">
        <v>57.668154806489198</v>
      </c>
      <c r="O60" s="35">
        <v>108.81871513481822</v>
      </c>
      <c r="P60" s="42">
        <f>IF(AND(O60&lt;0,O59&lt;0),"NA",IF(AND(O60&gt;0,O59&lt;0),"LP",IF(AND(O60&lt;0,O59&gt;0),"PL",((O60/O59-1)*100))))</f>
        <v>129.53637453981943</v>
      </c>
      <c r="Q60" s="34">
        <v>34.982214170881683</v>
      </c>
      <c r="R60" s="37">
        <v>29.911963193451001</v>
      </c>
      <c r="S60" s="34">
        <v>0</v>
      </c>
      <c r="T60" s="38">
        <f>IF(O60&lt;0,"- ",IF(ISERROR(($E59-S60)/O60),"- ",(($E59-S60)/O60)))</f>
        <v>19.222796349032581</v>
      </c>
      <c r="U60" s="34">
        <v>-15160.768702652262</v>
      </c>
      <c r="V60" s="34">
        <v>-3.71</v>
      </c>
      <c r="W60" s="34">
        <v>590307.65226620005</v>
      </c>
      <c r="X60" s="38">
        <f>IF(I60&lt;0,"- ",IF(ISERROR((U60+V60+W60)/I60),"- ",(U60+V60+W60)/I60))</f>
        <v>12.288949516122678</v>
      </c>
      <c r="Y60" s="39">
        <f>IF(ISERROR(W60/H60),"- ",(W60/H60))</f>
        <v>3.4923887544498404</v>
      </c>
      <c r="Z60" s="34">
        <v>413.95687452182398</v>
      </c>
      <c r="AA60" s="40">
        <f>IF(Z60&lt;0,"- ",IF(ISERROR(($E59/Z60)),"- ",(($E59/Z60))))</f>
        <v>5.0531833839365783</v>
      </c>
      <c r="AB60" s="34">
        <v>2.5</v>
      </c>
      <c r="AC60" s="41">
        <f>IF(ISERROR(AB60/$E59*100),"- ",(AB60/$E59*100))</f>
        <v>0.11951429390955157</v>
      </c>
      <c r="AD60" s="42">
        <v>4.3351482432357686</v>
      </c>
      <c r="AE60" s="34">
        <v>282.17</v>
      </c>
      <c r="AF60" s="43">
        <v>-0.14770287650264743</v>
      </c>
      <c r="AG60" s="44">
        <v>25.463420785863498</v>
      </c>
    </row>
    <row r="61" spans="1:33" s="45" customFormat="1" ht="10.5" x14ac:dyDescent="0.15">
      <c r="A61" s="117"/>
      <c r="B61" s="29">
        <v>27</v>
      </c>
      <c r="C61" s="47"/>
      <c r="D61" s="49" t="s">
        <v>797</v>
      </c>
      <c r="E61" s="50"/>
      <c r="F61" s="51"/>
      <c r="G61" s="33" t="s">
        <v>407</v>
      </c>
      <c r="H61" s="34">
        <v>162260.79543272805</v>
      </c>
      <c r="I61" s="34">
        <v>37598.871311389405</v>
      </c>
      <c r="J61" s="34">
        <v>26126.993246536786</v>
      </c>
      <c r="K61" s="34">
        <v>26126.993246536786</v>
      </c>
      <c r="L61" s="35">
        <f>IF(ISERROR(K61/$H61*100),"- ",(K61/$H61*100))</f>
        <v>16.101852068985337</v>
      </c>
      <c r="M61" s="35">
        <f>IF(ISERROR(I61/$H61*100),"- ",(I61/$H61*100))</f>
        <v>23.171876614507031</v>
      </c>
      <c r="N61" s="35">
        <v>92.59768796884272</v>
      </c>
      <c r="O61" s="35">
        <v>92.59768796884272</v>
      </c>
      <c r="P61" s="42">
        <f>IF(AND(O61&lt;0,O60&lt;0),"NA",IF(AND(O61&gt;0,O60&lt;0),"LP",IF(AND(O61&lt;0,O60&gt;0),"PL",((O61/O60-1)*100))))</f>
        <v>-14.906468198856116</v>
      </c>
      <c r="Q61" s="34">
        <v>24.352576697302176</v>
      </c>
      <c r="R61" s="37">
        <v>20.68216223152027</v>
      </c>
      <c r="S61" s="34">
        <v>0</v>
      </c>
      <c r="T61" s="39">
        <f>IF(O61&lt;0,"- ",IF(ISERROR(($E59-S61)/O61),"- ",(($E59-S61)/O61)))</f>
        <v>22.590196860032286</v>
      </c>
      <c r="U61" s="34">
        <v>-23912.814247992479</v>
      </c>
      <c r="V61" s="34">
        <v>-3.71</v>
      </c>
      <c r="W61" s="34">
        <v>590307.65226620005</v>
      </c>
      <c r="X61" s="39">
        <f>IF(I61&lt;0,"- ",IF(ISERROR((U61+V61+W61)/I61),"- ",(U61+V61+W61)/I61))</f>
        <v>15.064046027536925</v>
      </c>
      <c r="Y61" s="39">
        <f>IF(ISERROR(W61/H61),"- ",(W61/H61))</f>
        <v>3.6380177398485429</v>
      </c>
      <c r="Z61" s="34">
        <v>481.47839894993041</v>
      </c>
      <c r="AA61" s="40">
        <f>IF(Z61&lt;0,"- ",IF(ISERROR(($E59/Z61)),"- ",(($E59/Z61))))</f>
        <v>4.3445355068099936</v>
      </c>
      <c r="AB61" s="34">
        <v>2.5</v>
      </c>
      <c r="AC61" s="41">
        <f>IF(ISERROR(AB61/$E59*100),"- ",(AB61/$E59*100))</f>
        <v>0.11951429390955157</v>
      </c>
      <c r="AD61" s="42">
        <v>2.6998514270045275</v>
      </c>
      <c r="AE61" s="34">
        <v>282.17</v>
      </c>
      <c r="AF61" s="43">
        <v>-0.18929971166016415</v>
      </c>
      <c r="AG61" s="44">
        <v>50.637302779207936</v>
      </c>
    </row>
    <row r="62" spans="1:33" s="45" customFormat="1" ht="10.5" x14ac:dyDescent="0.15">
      <c r="A62" s="117"/>
      <c r="B62" s="29">
        <v>28</v>
      </c>
      <c r="D62" s="47" t="s">
        <v>1121</v>
      </c>
      <c r="E62" s="50"/>
      <c r="F62" s="52"/>
      <c r="G62" s="33" t="s">
        <v>458</v>
      </c>
      <c r="H62" s="34">
        <v>176726.05075520644</v>
      </c>
      <c r="I62" s="34">
        <v>42263.608072549861</v>
      </c>
      <c r="J62" s="34">
        <v>29644.224294984109</v>
      </c>
      <c r="K62" s="34">
        <v>29644.224294984109</v>
      </c>
      <c r="L62" s="35">
        <f>IF(ISERROR(K62/$H62*100),"- ",(K62/$H62*100))</f>
        <v>16.774111212413189</v>
      </c>
      <c r="M62" s="35">
        <f>IF(ISERROR(I62/$H62*100),"- ",(I62/$H62*100))</f>
        <v>23.914758402592071</v>
      </c>
      <c r="N62" s="35">
        <v>105.0632426564883</v>
      </c>
      <c r="O62" s="35">
        <v>105.0632426564883</v>
      </c>
      <c r="P62" s="42">
        <f>IF(AND(O62&lt;0,O61&lt;0),"NA",IF(AND(O62&gt;0,O61&lt;0),"LP",IF(AND(O62&lt;0,O61&gt;0),"PL",((O62/O61-1)*100))))</f>
        <v>13.462058244737163</v>
      </c>
      <c r="Q62" s="34">
        <v>24.863192685713386</v>
      </c>
      <c r="R62" s="37">
        <v>20.147439372697047</v>
      </c>
      <c r="S62" s="34">
        <v>0</v>
      </c>
      <c r="T62" s="39">
        <f>IF(O62&lt;0,"- ",IF(ISERROR(($E59-S62)/O62),"- ",(($E59-S62)/O62)))</f>
        <v>19.909912802132791</v>
      </c>
      <c r="U62" s="34">
        <v>-34939.599110529292</v>
      </c>
      <c r="V62" s="34">
        <v>-3.71</v>
      </c>
      <c r="W62" s="34">
        <v>590307.65226620005</v>
      </c>
      <c r="X62" s="39">
        <f>IF(I62&lt;0,"- ",IF(ISERROR((U62+V62+W62)/I62),"- ",(U62+V62+W62)/I62))</f>
        <v>13.140485833635651</v>
      </c>
      <c r="Y62" s="39">
        <f>IF(ISERROR(W62/H62),"- ",(W62/H62))</f>
        <v>3.3402412929142495</v>
      </c>
      <c r="Z62" s="34">
        <v>561.4654780656823</v>
      </c>
      <c r="AA62" s="40">
        <f>IF(Z62&lt;0,"- ",IF(ISERROR(($E59/Z62)),"- ",(($E59/Z62))))</f>
        <v>3.7256075069949248</v>
      </c>
      <c r="AB62" s="34">
        <v>2.5</v>
      </c>
      <c r="AC62" s="41">
        <f>IF(ISERROR(AB62/$E59*100),"- ",(AB62/$E59*100))</f>
        <v>0.11951429390955157</v>
      </c>
      <c r="AD62" s="42">
        <v>2.3795191703476419</v>
      </c>
      <c r="AE62" s="34">
        <v>282.17</v>
      </c>
      <c r="AF62" s="43">
        <v>-0.23746993611506736</v>
      </c>
      <c r="AG62" s="44">
        <v>79.189433720885674</v>
      </c>
    </row>
    <row r="63" spans="1:33" s="45" customFormat="1" ht="10.5" x14ac:dyDescent="0.15">
      <c r="A63" s="117"/>
      <c r="B63" s="29"/>
      <c r="D63" s="47"/>
      <c r="E63" s="50"/>
      <c r="F63" s="52"/>
      <c r="G63" s="33"/>
      <c r="H63" s="34"/>
      <c r="I63" s="34"/>
      <c r="J63" s="34"/>
      <c r="K63" s="34"/>
      <c r="L63" s="35"/>
      <c r="M63" s="35"/>
      <c r="N63" s="35"/>
      <c r="O63" s="35"/>
      <c r="P63" s="42"/>
      <c r="Q63" s="34"/>
      <c r="R63" s="37"/>
      <c r="S63" s="34"/>
      <c r="T63" s="39"/>
      <c r="U63" s="34"/>
      <c r="V63" s="34"/>
      <c r="W63" s="34"/>
      <c r="X63" s="39"/>
      <c r="Y63" s="39"/>
      <c r="Z63" s="34"/>
      <c r="AA63" s="40"/>
      <c r="AB63" s="34"/>
      <c r="AC63" s="41"/>
      <c r="AD63" s="42"/>
      <c r="AE63" s="34"/>
      <c r="AF63" s="43"/>
      <c r="AG63" s="44"/>
    </row>
    <row r="64" spans="1:33" s="45" customFormat="1" ht="10.5" x14ac:dyDescent="0.15">
      <c r="A64" s="116">
        <v>12</v>
      </c>
      <c r="B64" s="29">
        <v>25</v>
      </c>
      <c r="C64" s="30" t="str">
        <f>VLOOKUP($A64,'All cos summary'!$A$278:$B$296,2,FALSE)</f>
        <v>BIOS IB Equity</v>
      </c>
      <c r="D64" s="63" t="s">
        <v>738</v>
      </c>
      <c r="E64" s="64">
        <v>352.55</v>
      </c>
      <c r="F64" s="65">
        <v>6127.7869097032144</v>
      </c>
      <c r="G64" s="419" t="s">
        <v>518</v>
      </c>
      <c r="H64" s="66">
        <v>152617</v>
      </c>
      <c r="I64" s="66">
        <v>31663</v>
      </c>
      <c r="J64" s="66">
        <v>10133</v>
      </c>
      <c r="K64" s="66">
        <v>3780.7373933542872</v>
      </c>
      <c r="L64" s="67">
        <f>IF(ISERROR(K64/$H64*100),"- ",(K64/$H64*100))</f>
        <v>2.4772714660583599</v>
      </c>
      <c r="M64" s="67">
        <f>IF(ISERROR(I64/$H64*100),"- ",(I64/$H64*100))</f>
        <v>20.746705806037337</v>
      </c>
      <c r="N64" s="67">
        <v>6.2153969460891139</v>
      </c>
      <c r="O64" s="67">
        <v>2.3190351967452041</v>
      </c>
      <c r="P64" s="68" t="s">
        <v>50</v>
      </c>
      <c r="Q64" s="66">
        <v>5.6347684608118893</v>
      </c>
      <c r="R64" s="69">
        <v>1.9137693109264973</v>
      </c>
      <c r="S64" s="66">
        <v>0</v>
      </c>
      <c r="T64" s="70">
        <f>IF(O64&lt;0,"- ",IF(ISERROR(($E64-S64)/O64),"- ",(($E64-S64)/O64)))</f>
        <v>152.0244283031187</v>
      </c>
      <c r="U64" s="66">
        <v>137945</v>
      </c>
      <c r="V64" s="66">
        <v>60685</v>
      </c>
      <c r="W64" s="66">
        <v>570895.26744249999</v>
      </c>
      <c r="X64" s="70">
        <f>IF(I64&lt;0,"- ",IF(ISERROR((U64+V64+W64)/I64),"- ",(U64+V64+W64)/I64))</f>
        <v>24.303612021681456</v>
      </c>
      <c r="Y64" s="70">
        <f>IF(ISERROR(W64/H64),"- ",(W64/H64))</f>
        <v>3.7407056058139001</v>
      </c>
      <c r="Z64" s="66">
        <v>132.76033899255185</v>
      </c>
      <c r="AA64" s="71">
        <f>IF(Z64&lt;0,"- ",IF(ISERROR(($E64/Z64)),"- ",(($E64/Z64))))</f>
        <v>2.6555370577938855</v>
      </c>
      <c r="AB64" s="66">
        <v>0.44163483678912091</v>
      </c>
      <c r="AC64" s="72">
        <f>IF(ISERROR(AB64/$E64*100),"- ",(AB64/$E64*100))</f>
        <v>0.12526870991040162</v>
      </c>
      <c r="AD64" s="73">
        <v>7.1054968913451102</v>
      </c>
      <c r="AE64" s="66">
        <v>6003</v>
      </c>
      <c r="AF64" s="74">
        <v>0.54956744148059911</v>
      </c>
      <c r="AG64" s="75">
        <v>1.648428794294629</v>
      </c>
    </row>
    <row r="65" spans="1:33" s="45" customFormat="1" ht="10.5" x14ac:dyDescent="0.15">
      <c r="A65" s="117"/>
      <c r="B65" s="29">
        <v>26</v>
      </c>
      <c r="C65" s="47"/>
      <c r="D65" s="47" t="s">
        <v>1059</v>
      </c>
      <c r="E65" s="48"/>
      <c r="F65" s="32"/>
      <c r="G65" s="33" t="s">
        <v>311</v>
      </c>
      <c r="H65" s="34">
        <v>171275.52501292323</v>
      </c>
      <c r="I65" s="34">
        <v>34549.284373457733</v>
      </c>
      <c r="J65" s="34">
        <v>5275.4018481372841</v>
      </c>
      <c r="K65" s="34">
        <v>7962.401848137305</v>
      </c>
      <c r="L65" s="35">
        <f>IF(ISERROR(K65/$H65*100),"- ",(K65/$H65*100))</f>
        <v>4.6488847998197755</v>
      </c>
      <c r="M65" s="35">
        <f>IF(ISERROR(I65/$H65*100),"- ",(I65/$H65*100))</f>
        <v>20.171757973505493</v>
      </c>
      <c r="N65" s="35">
        <v>3.2358350474988002</v>
      </c>
      <c r="O65" s="35">
        <v>4.8839917231271022</v>
      </c>
      <c r="P65" s="42">
        <f>IF(AND(O65&lt;0,O64&lt;0),"NA",IF(AND(O65&gt;0,O64&lt;0),"LP",IF(AND(O65&lt;0,O64&gt;0),"PL",((O65/O64-1)*100))))</f>
        <v>110.60446732252483</v>
      </c>
      <c r="Q65" s="34">
        <v>3.5366891566823253</v>
      </c>
      <c r="R65" s="37">
        <v>2.8350073673269351</v>
      </c>
      <c r="S65" s="34">
        <v>0</v>
      </c>
      <c r="T65" s="38">
        <f>IF(O65&lt;0,"- ",IF(ISERROR(($E64-S65)/O65),"- ",(($E64-S65)/O65)))</f>
        <v>72.184807015657825</v>
      </c>
      <c r="U65" s="34">
        <v>49765.438473246628</v>
      </c>
      <c r="V65" s="34">
        <v>25998.710341958416</v>
      </c>
      <c r="W65" s="34">
        <v>570895.26744249999</v>
      </c>
      <c r="X65" s="38">
        <f>IF(I65&lt;0,"- ",IF(ISERROR((U65+V65+W65)/I65),"- ",(U65+V65+W65)/I65))</f>
        <v>18.717013332828888</v>
      </c>
      <c r="Y65" s="39">
        <f>IF(ISERROR(W65/H65),"- ",(W65/H65))</f>
        <v>3.3331981752759146</v>
      </c>
      <c r="Z65" s="34">
        <v>211.78844627089583</v>
      </c>
      <c r="AA65" s="40">
        <f>IF(Z65&lt;0,"- ",IF(ISERROR(($E64/Z65)),"- ",(($E64/Z65))))</f>
        <v>1.6646328268023549</v>
      </c>
      <c r="AB65" s="34">
        <v>0.44163483678912091</v>
      </c>
      <c r="AC65" s="41">
        <f>IF(ISERROR(AB65/$E64*100),"- ",(AB65/$E64*100))</f>
        <v>0.12526870991040162</v>
      </c>
      <c r="AD65" s="42">
        <v>13.64824937941416</v>
      </c>
      <c r="AE65" s="34">
        <v>8151.5308578770191</v>
      </c>
      <c r="AF65" s="43">
        <v>0.15350139684091621</v>
      </c>
      <c r="AG65" s="44">
        <v>1.5670547625939537</v>
      </c>
    </row>
    <row r="66" spans="1:33" s="45" customFormat="1" ht="10.5" x14ac:dyDescent="0.15">
      <c r="A66" s="117"/>
      <c r="B66" s="29">
        <v>27</v>
      </c>
      <c r="C66" s="47"/>
      <c r="D66" s="49" t="s">
        <v>793</v>
      </c>
      <c r="E66" s="50"/>
      <c r="F66" s="51"/>
      <c r="G66" s="33" t="s">
        <v>407</v>
      </c>
      <c r="H66" s="34">
        <v>202850.54196662887</v>
      </c>
      <c r="I66" s="34">
        <v>46737.843778112758</v>
      </c>
      <c r="J66" s="34">
        <v>15521.018003165413</v>
      </c>
      <c r="K66" s="34">
        <v>15521.018003165413</v>
      </c>
      <c r="L66" s="35">
        <f>IF(ISERROR(K66/$H66*100),"- ",(K66/$H66*100))</f>
        <v>7.6514550331932512</v>
      </c>
      <c r="M66" s="35">
        <f>IF(ISERROR(I66/$H66*100),"- ",(I66/$H66*100))</f>
        <v>23.040531873856981</v>
      </c>
      <c r="N66" s="35">
        <v>9.5203086842068938</v>
      </c>
      <c r="O66" s="35">
        <v>9.5203086842068938</v>
      </c>
      <c r="P66" s="42">
        <f>IF(AND(O66&lt;0,O65&lt;0),"NA",IF(AND(O66&gt;0,O65&lt;0),"LP",IF(AND(O66&lt;0,O65&gt;0),"PL",((O66/O65-1)*100))))</f>
        <v>94.928845581893611</v>
      </c>
      <c r="Q66" s="34">
        <v>5.3362116777753901</v>
      </c>
      <c r="R66" s="37">
        <v>4.4008719285227409</v>
      </c>
      <c r="S66" s="34">
        <v>0</v>
      </c>
      <c r="T66" s="39">
        <f>IF(O66&lt;0,"- ",IF(ISERROR(($E64-S66)/O66),"- ",(($E64-S66)/O66)))</f>
        <v>37.031362290262734</v>
      </c>
      <c r="U66" s="34">
        <v>22778.000933012619</v>
      </c>
      <c r="V66" s="34">
        <v>27959.388502932492</v>
      </c>
      <c r="W66" s="34">
        <v>570895.26744249999</v>
      </c>
      <c r="X66" s="39">
        <f>IF(I66&lt;0,"- ",IF(ISERROR((U66+V66+W66)/I66),"- ",(U66+V66+W66)/I66))</f>
        <v>13.300413682531808</v>
      </c>
      <c r="Y66" s="39">
        <f>IF(ISERROR(W66/H66),"- ",(W66/H66))</f>
        <v>2.8143640234218279</v>
      </c>
      <c r="Z66" s="34">
        <v>220.86712011831361</v>
      </c>
      <c r="AA66" s="40">
        <f>IF(Z66&lt;0,"- ",IF(ISERROR(($E64/Z66)),"- ",(($E64/Z66))))</f>
        <v>1.5962086154387616</v>
      </c>
      <c r="AB66" s="34">
        <v>0.44163483678912091</v>
      </c>
      <c r="AC66" s="41">
        <f>IF(ISERROR(AB66/$E64*100),"- ",(AB66/$E64*100))</f>
        <v>0.12526870991040162</v>
      </c>
      <c r="AD66" s="42">
        <v>4.6388709803259074</v>
      </c>
      <c r="AE66" s="34">
        <v>8151.5308578770191</v>
      </c>
      <c r="AF66" s="43">
        <v>5.9995856198594454E-2</v>
      </c>
      <c r="AG66" s="44">
        <v>3.2740464131007996</v>
      </c>
    </row>
    <row r="67" spans="1:33" s="45" customFormat="1" ht="10.5" x14ac:dyDescent="0.15">
      <c r="A67" s="117"/>
      <c r="B67" s="29">
        <v>28</v>
      </c>
      <c r="D67" s="47" t="s">
        <v>1122</v>
      </c>
      <c r="E67" s="50"/>
      <c r="F67" s="52"/>
      <c r="G67" s="33" t="s">
        <v>458</v>
      </c>
      <c r="H67" s="34">
        <v>223231.74344836458</v>
      </c>
      <c r="I67" s="34">
        <v>52497.991196584378</v>
      </c>
      <c r="J67" s="34">
        <v>18990.559648223854</v>
      </c>
      <c r="K67" s="34">
        <v>18990.559648223854</v>
      </c>
      <c r="L67" s="35">
        <f>IF(ISERROR(K67/$H67*100),"- ",(K67/$H67*100))</f>
        <v>8.5071053761744846</v>
      </c>
      <c r="M67" s="35">
        <f>IF(ISERROR(I67/$H67*100),"- ",(I67/$H67*100))</f>
        <v>23.517260755851066</v>
      </c>
      <c r="N67" s="35">
        <v>11.648462098301954</v>
      </c>
      <c r="O67" s="35">
        <v>11.648462098301954</v>
      </c>
      <c r="P67" s="42">
        <f>IF(AND(O67&lt;0,O66&lt;0),"NA",IF(AND(O67&gt;0,O66&lt;0),"LP",IF(AND(O67&lt;0,O66&gt;0),"PL",((O67/O66-1)*100))))</f>
        <v>22.35382785040807</v>
      </c>
      <c r="Q67" s="34">
        <v>6.2392028429586173</v>
      </c>
      <c r="R67" s="37">
        <v>5.1434780081405567</v>
      </c>
      <c r="S67" s="34">
        <v>0</v>
      </c>
      <c r="T67" s="39">
        <f>IF(O67&lt;0,"- ",IF(ISERROR(($E64-S67)/O67),"- ",(($E64-S67)/O67)))</f>
        <v>30.265797924636999</v>
      </c>
      <c r="U67" s="34">
        <v>-3113.6697745526035</v>
      </c>
      <c r="V67" s="34">
        <v>31075.171256114394</v>
      </c>
      <c r="W67" s="34">
        <v>570895.26744249999</v>
      </c>
      <c r="X67" s="39">
        <f>IF(I67&lt;0,"- ",IF(ISERROR((U67+V67+W67)/I67),"- ",(U67+V67+W67)/I67))</f>
        <v>11.407232072586895</v>
      </c>
      <c r="Y67" s="39">
        <f>IF(ISERROR(W67/H67),"- ",(W67/H67))</f>
        <v>2.5574107813862637</v>
      </c>
      <c r="Z67" s="34">
        <v>232.07394737982645</v>
      </c>
      <c r="AA67" s="40">
        <f>IF(Z67&lt;0,"- ",IF(ISERROR(($E64/Z67)),"- ",(($E64/Z67))))</f>
        <v>1.5191278641156349</v>
      </c>
      <c r="AB67" s="34">
        <v>0.44163483678912091</v>
      </c>
      <c r="AC67" s="41">
        <f>IF(ISERROR(AB67/$E64*100),"- ",(AB67/$E64*100))</f>
        <v>0.12526870991040162</v>
      </c>
      <c r="AD67" s="42">
        <v>3.7913574604281872</v>
      </c>
      <c r="AE67" s="34">
        <v>8151.5308578770191</v>
      </c>
      <c r="AF67" s="43">
        <v>-7.8088976262700987E-3</v>
      </c>
      <c r="AG67" s="44">
        <v>4.7519541669038121</v>
      </c>
    </row>
    <row r="68" spans="1:33" s="45" customFormat="1" ht="10.5" x14ac:dyDescent="0.15">
      <c r="A68" s="117"/>
      <c r="B68" s="29"/>
      <c r="D68" s="47"/>
      <c r="E68" s="50"/>
      <c r="F68" s="52"/>
      <c r="G68" s="33"/>
      <c r="H68" s="34"/>
      <c r="I68" s="34"/>
      <c r="J68" s="34"/>
      <c r="K68" s="34"/>
      <c r="L68" s="35"/>
      <c r="M68" s="35"/>
      <c r="N68" s="35"/>
      <c r="O68" s="35"/>
      <c r="P68" s="42"/>
      <c r="Q68" s="34"/>
      <c r="R68" s="37"/>
      <c r="S68" s="34"/>
      <c r="T68" s="39"/>
      <c r="U68" s="34"/>
      <c r="V68" s="34"/>
      <c r="W68" s="34"/>
      <c r="X68" s="39"/>
      <c r="Y68" s="39"/>
      <c r="Z68" s="34"/>
      <c r="AA68" s="40"/>
      <c r="AB68" s="34"/>
      <c r="AC68" s="41"/>
      <c r="AD68" s="42"/>
      <c r="AE68" s="34"/>
      <c r="AF68" s="43"/>
      <c r="AG68" s="44"/>
    </row>
    <row r="69" spans="1:33" s="45" customFormat="1" ht="10.5" x14ac:dyDescent="0.15">
      <c r="A69" s="116">
        <v>13</v>
      </c>
      <c r="B69" s="29">
        <v>25</v>
      </c>
      <c r="C69" s="30" t="str">
        <f>VLOOKUP($A69,'All cos summary'!$A$278:$B$296,2,FALSE)</f>
        <v>IPCA IB Equity</v>
      </c>
      <c r="D69" s="63" t="s">
        <v>746</v>
      </c>
      <c r="E69" s="64">
        <v>1488.3</v>
      </c>
      <c r="F69" s="65">
        <v>4052.8952680663333</v>
      </c>
      <c r="G69" s="419" t="s">
        <v>518</v>
      </c>
      <c r="H69" s="66">
        <v>89395.9</v>
      </c>
      <c r="I69" s="66">
        <v>17261.399999999994</v>
      </c>
      <c r="J69" s="66">
        <v>7376.7999999999938</v>
      </c>
      <c r="K69" s="66">
        <v>8782.3725434159096</v>
      </c>
      <c r="L69" s="67">
        <f>IF(ISERROR(K69/$H69*100),"- ",(K69/$H69*100))</f>
        <v>9.8241334819783788</v>
      </c>
      <c r="M69" s="67">
        <f>IF(ISERROR(I69/$H69*100),"- ",(I69/$H69*100))</f>
        <v>19.308939224282092</v>
      </c>
      <c r="N69" s="67">
        <v>29.076862435947945</v>
      </c>
      <c r="O69" s="67">
        <v>34.617156261000829</v>
      </c>
      <c r="P69" s="68" t="s">
        <v>50</v>
      </c>
      <c r="Q69" s="66">
        <v>14.56246858599712</v>
      </c>
      <c r="R69" s="69">
        <v>10.899442011726652</v>
      </c>
      <c r="S69" s="66">
        <v>0</v>
      </c>
      <c r="T69" s="70">
        <f>IF(O69&lt;0,"- ",IF(ISERROR(($E69-S69)/O69),"- ",(($E69-S69)/O69)))</f>
        <v>42.993132907242774</v>
      </c>
      <c r="U69" s="66">
        <v>2298.1000000000013</v>
      </c>
      <c r="V69" s="66">
        <v>0</v>
      </c>
      <c r="W69" s="66">
        <v>377587.98764939996</v>
      </c>
      <c r="X69" s="70">
        <f>IF(I69&lt;0,"- ",IF(ISERROR((U69+V69+W69)/I69),"- ",(U69+V69+W69)/I69))</f>
        <v>22.007837582664216</v>
      </c>
      <c r="Y69" s="70">
        <f>IF(ISERROR(W69/H69),"- ",(W69/H69))</f>
        <v>4.2237729879043666</v>
      </c>
      <c r="Z69" s="66">
        <v>330.63736696886087</v>
      </c>
      <c r="AA69" s="71">
        <f>IF(Z69&lt;0,"- ",IF(ISERROR(($E69/Z69)),"- ",(($E69/Z69))))</f>
        <v>4.5013061096030524</v>
      </c>
      <c r="AB69" s="66">
        <v>3.9999999999999996</v>
      </c>
      <c r="AC69" s="72">
        <f>IF(ISERROR(AB69/$E69*100),"- ",(AB69/$E69*100))</f>
        <v>0.26876301820869447</v>
      </c>
      <c r="AD69" s="73">
        <v>13.756642446589318</v>
      </c>
      <c r="AE69" s="66">
        <v>253.7</v>
      </c>
      <c r="AF69" s="74">
        <v>2.8520775637020056E-2</v>
      </c>
      <c r="AG69" s="75">
        <v>15.64017426115624</v>
      </c>
    </row>
    <row r="70" spans="1:33" s="45" customFormat="1" ht="10.5" x14ac:dyDescent="0.15">
      <c r="A70" s="117"/>
      <c r="B70" s="29">
        <v>26</v>
      </c>
      <c r="C70" s="47"/>
      <c r="D70" s="47" t="s">
        <v>1060</v>
      </c>
      <c r="E70" s="48"/>
      <c r="F70" s="32"/>
      <c r="G70" s="33" t="s">
        <v>311</v>
      </c>
      <c r="H70" s="34">
        <v>96604.279999999984</v>
      </c>
      <c r="I70" s="34">
        <v>19900.48167999999</v>
      </c>
      <c r="J70" s="34">
        <v>10405.037861321598</v>
      </c>
      <c r="K70" s="34">
        <v>11098.357455335183</v>
      </c>
      <c r="L70" s="35">
        <f>IF(ISERROR(K70/$H70*100),"- ",(K70/$H70*100))</f>
        <v>11.48847385989025</v>
      </c>
      <c r="M70" s="35">
        <f>IF(ISERROR(I70/$H70*100),"- ",(I70/$H70*100))</f>
        <v>20.599999999999994</v>
      </c>
      <c r="N70" s="35">
        <v>41.013156725745361</v>
      </c>
      <c r="O70" s="35">
        <v>43.745989181455201</v>
      </c>
      <c r="P70" s="42">
        <f>IF(AND(O70&lt;0,O69&lt;0),"NA",IF(AND(O70&gt;0,O69&lt;0),"LP",IF(AND(O70&lt;0,O69&gt;0),"PL",((O70/O69-1)*100))))</f>
        <v>26.370834310092594</v>
      </c>
      <c r="Q70" s="34">
        <v>16.020164803971724</v>
      </c>
      <c r="R70" s="37">
        <v>12.52949958501805</v>
      </c>
      <c r="S70" s="34">
        <v>0</v>
      </c>
      <c r="T70" s="38">
        <f>IF(O70&lt;0,"- ",IF(ISERROR(($E69-S70)/O70),"- ",(($E69-S70)/O70)))</f>
        <v>34.021404655559145</v>
      </c>
      <c r="U70" s="34">
        <v>-2693.1524979882788</v>
      </c>
      <c r="V70" s="34">
        <v>0</v>
      </c>
      <c r="W70" s="34">
        <v>377587.98764939996</v>
      </c>
      <c r="X70" s="38">
        <f>IF(I70&lt;0,"- ",IF(ISERROR((U70+V70+W70)/I70),"- ",(U70+V70+W70)/I70))</f>
        <v>18.838480453876727</v>
      </c>
      <c r="Y70" s="39">
        <f>IF(ISERROR(W70/H70),"- ",(W70/H70))</f>
        <v>3.9086051637608605</v>
      </c>
      <c r="Z70" s="34">
        <v>367.65052369460625</v>
      </c>
      <c r="AA70" s="40">
        <f>IF(Z70&lt;0,"- ",IF(ISERROR(($E69/Z70)),"- ",(($E69/Z70))))</f>
        <v>4.0481378485299695</v>
      </c>
      <c r="AB70" s="34">
        <v>3.9999999999999996</v>
      </c>
      <c r="AC70" s="41">
        <f>IF(ISERROR(AB70/$E69*100),"- ",(AB70/$E69*100))</f>
        <v>0.26876301820869447</v>
      </c>
      <c r="AD70" s="42">
        <v>9.7529678750357274</v>
      </c>
      <c r="AE70" s="34">
        <v>253.7</v>
      </c>
      <c r="AF70" s="43">
        <v>-3.0404366809895077E-2</v>
      </c>
      <c r="AG70" s="44">
        <v>21.346619712758415</v>
      </c>
    </row>
    <row r="71" spans="1:33" s="45" customFormat="1" ht="10.5" x14ac:dyDescent="0.15">
      <c r="A71" s="117"/>
      <c r="B71" s="29">
        <v>27</v>
      </c>
      <c r="C71" s="47"/>
      <c r="D71" s="49" t="s">
        <v>1061</v>
      </c>
      <c r="E71" s="50"/>
      <c r="F71" s="51"/>
      <c r="G71" s="33" t="s">
        <v>407</v>
      </c>
      <c r="H71" s="34">
        <v>107915.28437000001</v>
      </c>
      <c r="I71" s="34">
        <v>23525.531992660013</v>
      </c>
      <c r="J71" s="34">
        <v>14145.959433337272</v>
      </c>
      <c r="K71" s="34">
        <v>14145.959433337272</v>
      </c>
      <c r="L71" s="35">
        <f>IF(ISERROR(K71/$H71*100),"- ",(K71/$H71*100))</f>
        <v>13.108392861975155</v>
      </c>
      <c r="M71" s="35">
        <f>IF(ISERROR(I71/$H71*100),"- ",(I71/$H71*100))</f>
        <v>21.800000000000011</v>
      </c>
      <c r="N71" s="35">
        <v>55.758610300895832</v>
      </c>
      <c r="O71" s="35">
        <v>55.758610300895832</v>
      </c>
      <c r="P71" s="42">
        <f>IF(AND(O71&lt;0,O70&lt;0),"NA",IF(AND(O71&gt;0,O70&lt;0),"LP",IF(AND(O71&lt;0,O70&gt;0),"PL",((O71/O70-1)*100))))</f>
        <v>27.459937114721878</v>
      </c>
      <c r="Q71" s="34">
        <v>17.752199983700788</v>
      </c>
      <c r="R71" s="37">
        <v>14.168839618724267</v>
      </c>
      <c r="S71" s="34">
        <v>0</v>
      </c>
      <c r="T71" s="39">
        <f>IF(O71&lt;0,"- ",IF(ISERROR(($E69-S71)/O71),"- ",(($E69-S71)/O71)))</f>
        <v>26.69184170782837</v>
      </c>
      <c r="U71" s="34">
        <v>-12697.250214466891</v>
      </c>
      <c r="V71" s="34">
        <v>0</v>
      </c>
      <c r="W71" s="34">
        <v>377587.98764939996</v>
      </c>
      <c r="X71" s="39">
        <f>IF(I71&lt;0,"- ",IF(ISERROR((U71+V71+W71)/I71),"- ",(U71+V71+W71)/I71))</f>
        <v>15.51041385796416</v>
      </c>
      <c r="Y71" s="39">
        <f>IF(ISERROR(W71/H71),"- ",(W71/H71))</f>
        <v>3.4989296451723741</v>
      </c>
      <c r="Z71" s="34">
        <v>419.40913399550209</v>
      </c>
      <c r="AA71" s="40">
        <f>IF(Z71&lt;0,"- ",IF(ISERROR(($E69/Z71)),"- ",(($E69/Z71))))</f>
        <v>3.5485636324171259</v>
      </c>
      <c r="AB71" s="34">
        <v>3.9999999999999996</v>
      </c>
      <c r="AC71" s="41">
        <f>IF(ISERROR(AB71/$E69*100),"- ",(AB71/$E69*100))</f>
        <v>0.26876301820869447</v>
      </c>
      <c r="AD71" s="42">
        <v>7.1737799389446675</v>
      </c>
      <c r="AE71" s="34">
        <v>253.7</v>
      </c>
      <c r="AF71" s="43">
        <v>-0.12717787205272013</v>
      </c>
      <c r="AG71" s="44">
        <v>29.734282412261212</v>
      </c>
    </row>
    <row r="72" spans="1:33" s="45" customFormat="1" ht="10.5" x14ac:dyDescent="0.15">
      <c r="A72" s="117"/>
      <c r="B72" s="29">
        <v>28</v>
      </c>
      <c r="D72" s="47" t="s">
        <v>1123</v>
      </c>
      <c r="E72" s="50"/>
      <c r="F72" s="52"/>
      <c r="G72" s="33" t="s">
        <v>458</v>
      </c>
      <c r="H72" s="34">
        <v>120795.73127110001</v>
      </c>
      <c r="I72" s="34">
        <v>27783.018192353004</v>
      </c>
      <c r="J72" s="34">
        <v>17108.975319462101</v>
      </c>
      <c r="K72" s="34">
        <v>17108.975319462101</v>
      </c>
      <c r="L72" s="35">
        <f>IF(ISERROR(K72/$H72*100),"- ",(K72/$H72*100))</f>
        <v>14.163559539256143</v>
      </c>
      <c r="M72" s="35">
        <f>IF(ISERROR(I72/$H72*100),"- ",(I72/$H72*100))</f>
        <v>23</v>
      </c>
      <c r="N72" s="35">
        <v>67.437821519361847</v>
      </c>
      <c r="O72" s="35">
        <v>67.437821519361847</v>
      </c>
      <c r="P72" s="42">
        <f>IF(AND(O72&lt;0,O71&lt;0),"NA",IF(AND(O72&gt;0,O71&lt;0),"LP",IF(AND(O72&lt;0,O71&gt;0),"PL",((O72/O71-1)*100))))</f>
        <v>20.946022785432248</v>
      </c>
      <c r="Q72" s="34">
        <v>19.216213481492662</v>
      </c>
      <c r="R72" s="37">
        <v>14.948709640953231</v>
      </c>
      <c r="S72" s="34">
        <v>0</v>
      </c>
      <c r="T72" s="39">
        <f>IF(O72&lt;0,"- ",IF(ISERROR(($E69-S72)/O72),"- ",(($E69-S72)/O72)))</f>
        <v>22.06921822901262</v>
      </c>
      <c r="U72" s="34">
        <v>-26359.281730116039</v>
      </c>
      <c r="V72" s="34">
        <v>0</v>
      </c>
      <c r="W72" s="34">
        <v>377587.98764939996</v>
      </c>
      <c r="X72" s="39">
        <f>IF(I72&lt;0,"- ",IF(ISERROR((U72+V72+W72)/I72),"- ",(U72+V72+W72)/I72))</f>
        <v>12.641848466123673</v>
      </c>
      <c r="Y72" s="39">
        <f>IF(ISERROR(W72/H72),"- ",(W72/H72))</f>
        <v>3.1258388328473714</v>
      </c>
      <c r="Z72" s="34">
        <v>482.84695551486391</v>
      </c>
      <c r="AA72" s="40">
        <f>IF(Z72&lt;0,"- ",IF(ISERROR(($E69/Z72)),"- ",(($E69/Z72))))</f>
        <v>3.0823431379266184</v>
      </c>
      <c r="AB72" s="34">
        <v>3.9999999999999996</v>
      </c>
      <c r="AC72" s="41">
        <f>IF(ISERROR(AB72/$E69*100),"- ",(AB72/$E69*100))</f>
        <v>0.26876301820869447</v>
      </c>
      <c r="AD72" s="42">
        <v>5.931389700735771</v>
      </c>
      <c r="AE72" s="34">
        <v>253.7</v>
      </c>
      <c r="AF72" s="43">
        <v>-0.23031025620766185</v>
      </c>
      <c r="AG72" s="44">
        <v>38.842453839307495</v>
      </c>
    </row>
    <row r="73" spans="1:33" s="45" customFormat="1" ht="10.5" x14ac:dyDescent="0.15">
      <c r="A73" s="117"/>
      <c r="B73" s="29"/>
      <c r="D73" s="47"/>
      <c r="E73" s="50"/>
      <c r="F73" s="52"/>
      <c r="G73" s="33"/>
      <c r="H73" s="34"/>
      <c r="I73" s="34"/>
      <c r="J73" s="34"/>
      <c r="K73" s="34"/>
      <c r="L73" s="35"/>
      <c r="M73" s="35"/>
      <c r="N73" s="35"/>
      <c r="O73" s="35"/>
      <c r="P73" s="42"/>
      <c r="Q73" s="34"/>
      <c r="R73" s="37"/>
      <c r="S73" s="34"/>
      <c r="T73" s="39"/>
      <c r="U73" s="34"/>
      <c r="V73" s="34"/>
      <c r="W73" s="34"/>
      <c r="X73" s="39"/>
      <c r="Y73" s="39"/>
      <c r="Z73" s="34"/>
      <c r="AA73" s="40"/>
      <c r="AB73" s="34"/>
      <c r="AC73" s="41"/>
      <c r="AD73" s="42"/>
      <c r="AE73" s="34"/>
      <c r="AF73" s="43"/>
      <c r="AG73" s="44"/>
    </row>
    <row r="74" spans="1:33" s="45" customFormat="1" ht="10.5" x14ac:dyDescent="0.15">
      <c r="A74" s="116">
        <v>14</v>
      </c>
      <c r="B74" s="29">
        <v>25</v>
      </c>
      <c r="C74" s="30" t="str">
        <f>VLOOKUP($A74,'All cos summary'!$A$278:$B$296,2,FALSE)</f>
        <v>AJP IB Equity</v>
      </c>
      <c r="D74" s="63" t="s">
        <v>735</v>
      </c>
      <c r="E74" s="64">
        <v>2791.2</v>
      </c>
      <c r="F74" s="65">
        <v>3743.0399152986633</v>
      </c>
      <c r="G74" s="419" t="s">
        <v>518</v>
      </c>
      <c r="H74" s="66">
        <v>45870</v>
      </c>
      <c r="I74" s="66">
        <v>12461.099999999999</v>
      </c>
      <c r="J74" s="66">
        <v>9070</v>
      </c>
      <c r="K74" s="66">
        <v>9070</v>
      </c>
      <c r="L74" s="67">
        <f>IF(ISERROR(K74/$H74*100),"- ",(K74/$H74*100))</f>
        <v>19.773272291257904</v>
      </c>
      <c r="M74" s="67">
        <f>IF(ISERROR(I74/$H74*100),"- ",(I74/$H74*100))</f>
        <v>27.166121648136034</v>
      </c>
      <c r="N74" s="67">
        <v>72.357399282010377</v>
      </c>
      <c r="O74" s="67">
        <v>72.357399282010377</v>
      </c>
      <c r="P74" s="68" t="s">
        <v>50</v>
      </c>
      <c r="Q74" s="66">
        <v>31.709896190837121</v>
      </c>
      <c r="R74" s="69">
        <v>24.654611186995847</v>
      </c>
      <c r="S74" s="66">
        <v>0</v>
      </c>
      <c r="T74" s="70">
        <f>IF(O74&lt;0,"- ",IF(ISERROR(($E74-S74)/O74),"- ",(($E74-S74)/O74)))</f>
        <v>38.575184123484007</v>
      </c>
      <c r="U74" s="66">
        <v>-6123.6</v>
      </c>
      <c r="V74" s="66">
        <v>0</v>
      </c>
      <c r="W74" s="66">
        <v>348720.31370880001</v>
      </c>
      <c r="X74" s="70">
        <f>IF(I74&lt;0,"- ",IF(ISERROR((U74+V74+W74)/I74),"- ",(U74+V74+W74)/I74))</f>
        <v>27.493296234586037</v>
      </c>
      <c r="Y74" s="70">
        <f>IF(ISERROR(W74/H74),"- ",(W74/H74))</f>
        <v>7.6023613191366906</v>
      </c>
      <c r="Z74" s="66">
        <v>302.37654567211803</v>
      </c>
      <c r="AA74" s="71">
        <f>IF(Z74&lt;0,"- ",IF(ISERROR(($E74/Z74)),"- ",(($E74/Z74))))</f>
        <v>9.2308746824121641</v>
      </c>
      <c r="AB74" s="66">
        <v>62.411767052253701</v>
      </c>
      <c r="AC74" s="72">
        <f>IF(ISERROR(AB74/$E74*100),"- ",(AB74/$E74*100))</f>
        <v>2.2360191692552918</v>
      </c>
      <c r="AD74" s="73">
        <v>86.254851157662642</v>
      </c>
      <c r="AE74" s="66">
        <v>250.7</v>
      </c>
      <c r="AF74" s="74">
        <v>-0.16645532201178367</v>
      </c>
      <c r="AG74" s="75">
        <v>53.159671972985997</v>
      </c>
    </row>
    <row r="75" spans="1:33" s="45" customFormat="1" ht="10.5" x14ac:dyDescent="0.15">
      <c r="A75" s="117"/>
      <c r="B75" s="29">
        <v>26</v>
      </c>
      <c r="C75" s="47"/>
      <c r="D75" s="47" t="s">
        <v>1016</v>
      </c>
      <c r="E75" s="48"/>
      <c r="F75" s="32"/>
      <c r="G75" s="33" t="s">
        <v>311</v>
      </c>
      <c r="H75" s="34">
        <v>52814.638282408501</v>
      </c>
      <c r="I75" s="34">
        <v>14064.937359705182</v>
      </c>
      <c r="J75" s="34">
        <v>10578.636346688083</v>
      </c>
      <c r="K75" s="34">
        <v>10578.636346688083</v>
      </c>
      <c r="L75" s="35">
        <f>IF(ISERROR(K75/$H75*100),"- ",(K75/$H75*100))</f>
        <v>20.0297430612369</v>
      </c>
      <c r="M75" s="35">
        <f>IF(ISERROR(I75/$H75*100),"- ",(I75/$H75*100))</f>
        <v>26.630755822841508</v>
      </c>
      <c r="N75" s="35">
        <v>84.392790958819973</v>
      </c>
      <c r="O75" s="35">
        <v>84.392790958819973</v>
      </c>
      <c r="P75" s="42">
        <f>IF(AND(O75&lt;0,O74&lt;0),"NA",IF(AND(O75&gt;0,O74&lt;0),"LP",IF(AND(O75&lt;0,O74&gt;0),"PL",((O75/O74-1)*100))))</f>
        <v>16.633256303065956</v>
      </c>
      <c r="Q75" s="34">
        <v>31.657235097052531</v>
      </c>
      <c r="R75" s="37">
        <v>25.023294110158439</v>
      </c>
      <c r="S75" s="34">
        <v>0</v>
      </c>
      <c r="T75" s="38">
        <f>IF(O75&lt;0,"- ",IF(ISERROR(($E74-S75)/O75),"- ",(($E74-S75)/O75)))</f>
        <v>33.073915061796981</v>
      </c>
      <c r="U75" s="34">
        <v>-9278.1595023286263</v>
      </c>
      <c r="V75" s="34">
        <v>0</v>
      </c>
      <c r="W75" s="34">
        <v>348720.31370880001</v>
      </c>
      <c r="X75" s="38">
        <f>IF(I75&lt;0,"- ",IF(ISERROR((U75+V75+W75)/I75),"- ",(U75+V75+W75)/I75))</f>
        <v>24.133925770543676</v>
      </c>
      <c r="Y75" s="39">
        <f>IF(ISERROR(W75/H75),"- ",(W75/H75))</f>
        <v>6.6027208563681814</v>
      </c>
      <c r="Z75" s="34">
        <v>372.13729401104291</v>
      </c>
      <c r="AA75" s="40">
        <f>IF(Z75&lt;0,"- ",IF(ISERROR(($E74/Z75)),"- ",(($E74/Z75))))</f>
        <v>7.5004576131441771</v>
      </c>
      <c r="AB75" s="34">
        <v>15.313335001227404</v>
      </c>
      <c r="AC75" s="41">
        <f>IF(ISERROR(AB75/$E74*100),"- ",(AB75/$E74*100))</f>
        <v>0.54862908430880641</v>
      </c>
      <c r="AD75" s="42">
        <v>18.145311734860918</v>
      </c>
      <c r="AE75" s="34">
        <v>250.7</v>
      </c>
      <c r="AF75" s="43">
        <v>-0.21947073934573558</v>
      </c>
      <c r="AG75" s="44">
        <v>66.190304402435558</v>
      </c>
    </row>
    <row r="76" spans="1:33" s="45" customFormat="1" ht="10.5" x14ac:dyDescent="0.15">
      <c r="A76" s="117"/>
      <c r="B76" s="29">
        <v>27</v>
      </c>
      <c r="C76" s="47"/>
      <c r="D76" s="49" t="s">
        <v>871</v>
      </c>
      <c r="E76" s="50"/>
      <c r="F76" s="51"/>
      <c r="G76" s="33" t="s">
        <v>407</v>
      </c>
      <c r="H76" s="34">
        <v>60093.066811069657</v>
      </c>
      <c r="I76" s="34">
        <v>16504.409047212837</v>
      </c>
      <c r="J76" s="34">
        <v>12136.069377555985</v>
      </c>
      <c r="K76" s="34">
        <v>12136.069377555985</v>
      </c>
      <c r="L76" s="35">
        <f>IF(ISERROR(K76/$H76*100),"- ",(K76/$H76*100))</f>
        <v>20.195456849808199</v>
      </c>
      <c r="M76" s="35">
        <f>IF(ISERROR(I76/$H76*100),"- ",(I76/$H76*100))</f>
        <v>27.464747470955476</v>
      </c>
      <c r="N76" s="35">
        <v>96.817466115324976</v>
      </c>
      <c r="O76" s="35">
        <v>96.817466115324976</v>
      </c>
      <c r="P76" s="42">
        <f>IF(AND(O76&lt;0,O75&lt;0),"NA",IF(AND(O76&gt;0,O75&lt;0),"LP",IF(AND(O76&lt;0,O75&gt;0),"PL",((O76/O75-1)*100))))</f>
        <v>14.722436614956491</v>
      </c>
      <c r="Q76" s="34">
        <v>30.305678899584588</v>
      </c>
      <c r="R76" s="37">
        <v>23.508945181969146</v>
      </c>
      <c r="S76" s="34">
        <v>0</v>
      </c>
      <c r="T76" s="39">
        <f>IF(O76&lt;0,"- ",IF(ISERROR(($E74-S76)/O76),"- ",(($E74-S76)/O76)))</f>
        <v>28.829508889183668</v>
      </c>
      <c r="U76" s="34">
        <v>-18390.13097041173</v>
      </c>
      <c r="V76" s="34">
        <v>0</v>
      </c>
      <c r="W76" s="34">
        <v>348720.31370880001</v>
      </c>
      <c r="X76" s="39">
        <f>IF(I76&lt;0,"- ",IF(ISERROR((U76+V76+W76)/I76),"- ",(U76+V76+W76)/I76))</f>
        <v>20.014662857266764</v>
      </c>
      <c r="Y76" s="39">
        <f>IF(ISERROR(W76/H76),"- ",(W76/H76))</f>
        <v>5.8030041103604111</v>
      </c>
      <c r="Z76" s="34">
        <v>451.52761622560934</v>
      </c>
      <c r="AA76" s="40">
        <f>IF(Z76&lt;0,"- ",IF(ISERROR(($E74/Z76)),"- ",(($E74/Z76))))</f>
        <v>6.1816816949804343</v>
      </c>
      <c r="AB76" s="34">
        <v>17.427143900758491</v>
      </c>
      <c r="AC76" s="41">
        <f>IF(ISERROR(AB76/$E74*100),"- ",(AB76/$E74*100))</f>
        <v>0.62436027159495888</v>
      </c>
      <c r="AD76" s="42">
        <v>17.999999999999996</v>
      </c>
      <c r="AE76" s="34">
        <v>250.7</v>
      </c>
      <c r="AF76" s="43">
        <v>-0.35623773020957095</v>
      </c>
      <c r="AG76" s="44">
        <v>98.57827475744601</v>
      </c>
    </row>
    <row r="77" spans="1:33" s="45" customFormat="1" ht="10.5" x14ac:dyDescent="0.15">
      <c r="A77" s="117"/>
      <c r="B77" s="29">
        <v>28</v>
      </c>
      <c r="D77" s="47" t="s">
        <v>1121</v>
      </c>
      <c r="E77" s="50"/>
      <c r="F77" s="52"/>
      <c r="G77" s="33" t="s">
        <v>458</v>
      </c>
      <c r="H77" s="34">
        <v>66739.992786259361</v>
      </c>
      <c r="I77" s="34">
        <v>18587.028703625852</v>
      </c>
      <c r="J77" s="34">
        <v>13707.277903167327</v>
      </c>
      <c r="K77" s="34">
        <v>13707.277903167327</v>
      </c>
      <c r="L77" s="35">
        <f>IF(ISERROR(K77/$H77*100),"- ",(K77/$H77*100))</f>
        <v>20.538326917514176</v>
      </c>
      <c r="M77" s="35">
        <f>IF(ISERROR(I77/$H77*100),"- ",(I77/$H77*100))</f>
        <v>27.849911166685963</v>
      </c>
      <c r="N77" s="35">
        <v>109.35203752028184</v>
      </c>
      <c r="O77" s="35">
        <v>109.35203752028184</v>
      </c>
      <c r="P77" s="42">
        <f>IF(AND(O77&lt;0,O76&lt;0),"NA",IF(AND(O77&gt;0,O76&lt;0),"LP",IF(AND(O77&lt;0,O76&gt;0),"PL",((O77/O76-1)*100))))</f>
        <v>12.946601380815114</v>
      </c>
      <c r="Q77" s="34">
        <v>28.4813758480716</v>
      </c>
      <c r="R77" s="37">
        <v>22.030705046151166</v>
      </c>
      <c r="S77" s="34">
        <v>0</v>
      </c>
      <c r="T77" s="39">
        <f>IF(O77&lt;0,"- ",IF(ISERROR(($E74-S77)/O77),"- ",(($E74-S77)/O77)))</f>
        <v>25.524901623184732</v>
      </c>
      <c r="U77" s="34">
        <v>-25641.839453998655</v>
      </c>
      <c r="V77" s="34">
        <v>0</v>
      </c>
      <c r="W77" s="34">
        <v>348720.31370880001</v>
      </c>
      <c r="X77" s="39">
        <f>IF(I77&lt;0,"- ",IF(ISERROR((U77+V77+W77)/I77),"- ",(U77+V77+W77)/I77))</f>
        <v>17.38193228225752</v>
      </c>
      <c r="Y77" s="39">
        <f>IF(ISERROR(W77/H77),"- ",(W77/H77))</f>
        <v>5.2250577075368767</v>
      </c>
      <c r="Z77" s="34">
        <v>541.1962869922404</v>
      </c>
      <c r="AA77" s="40">
        <f>IF(Z77&lt;0,"- ",IF(ISERROR(($E74/Z77)),"- ",(($E74/Z77))))</f>
        <v>5.1574633216949985</v>
      </c>
      <c r="AB77" s="34">
        <v>19.683366753650727</v>
      </c>
      <c r="AC77" s="41">
        <f>IF(ISERROR(AB77/$E74*100),"- ",(AB77/$E74*100))</f>
        <v>0.7051937071385328</v>
      </c>
      <c r="AD77" s="42">
        <v>18</v>
      </c>
      <c r="AE77" s="34">
        <v>250.7</v>
      </c>
      <c r="AF77" s="43">
        <v>-0.41212252778596803</v>
      </c>
      <c r="AG77" s="44">
        <v>111.81638480823338</v>
      </c>
    </row>
    <row r="78" spans="1:33" s="45" customFormat="1" ht="10.5" x14ac:dyDescent="0.15">
      <c r="A78" s="117"/>
      <c r="B78" s="29"/>
      <c r="D78" s="47"/>
      <c r="E78" s="50"/>
      <c r="F78" s="52"/>
      <c r="G78" s="33"/>
      <c r="H78" s="34"/>
      <c r="I78" s="34"/>
      <c r="J78" s="34"/>
      <c r="K78" s="34"/>
      <c r="L78" s="35"/>
      <c r="M78" s="35"/>
      <c r="N78" s="35"/>
      <c r="O78" s="35"/>
      <c r="P78" s="42"/>
      <c r="Q78" s="34"/>
      <c r="R78" s="37"/>
      <c r="S78" s="34"/>
      <c r="T78" s="39"/>
      <c r="U78" s="34"/>
      <c r="V78" s="34"/>
      <c r="W78" s="34"/>
      <c r="X78" s="39"/>
      <c r="Y78" s="39"/>
      <c r="Z78" s="34"/>
      <c r="AA78" s="40"/>
      <c r="AB78" s="34"/>
      <c r="AC78" s="41"/>
      <c r="AD78" s="42"/>
      <c r="AE78" s="34"/>
      <c r="AF78" s="43"/>
      <c r="AG78" s="44"/>
    </row>
    <row r="79" spans="1:33" s="45" customFormat="1" ht="10.5" x14ac:dyDescent="0.15">
      <c r="A79" s="116">
        <v>15</v>
      </c>
      <c r="B79" s="29">
        <v>25</v>
      </c>
      <c r="C79" s="30" t="str">
        <f>VLOOKUP($A79,'All cos summary'!$A$278:$B$296,2,FALSE)</f>
        <v>EMCURE IB Equity</v>
      </c>
      <c r="D79" s="63" t="s">
        <v>743</v>
      </c>
      <c r="E79" s="64">
        <v>1547.6</v>
      </c>
      <c r="F79" s="65">
        <v>3149.3456012150482</v>
      </c>
      <c r="G79" s="419" t="s">
        <v>518</v>
      </c>
      <c r="H79" s="66">
        <v>78959.97</v>
      </c>
      <c r="I79" s="66">
        <v>14688.54</v>
      </c>
      <c r="J79" s="66">
        <v>6813.3200000000006</v>
      </c>
      <c r="K79" s="66">
        <v>6848.8127554197863</v>
      </c>
      <c r="L79" s="67">
        <f>IF(ISERROR(K79/$H79*100),"- ",(K79/$H79*100))</f>
        <v>8.6737783150370831</v>
      </c>
      <c r="M79" s="67">
        <f>IF(ISERROR(I79/$H79*100),"- ",(I79/$H79*100))</f>
        <v>18.602514666608915</v>
      </c>
      <c r="N79" s="67">
        <v>35.957420982357256</v>
      </c>
      <c r="O79" s="67">
        <v>36.144734648595318</v>
      </c>
      <c r="P79" s="68" t="s">
        <v>50</v>
      </c>
      <c r="Q79" s="66">
        <v>18.942289739238845</v>
      </c>
      <c r="R79" s="69">
        <v>18.514135168829622</v>
      </c>
      <c r="S79" s="66">
        <v>0</v>
      </c>
      <c r="T79" s="70">
        <f>IF(O79&lt;0,"- ",IF(ISERROR(($E79-S79)/O79),"- ",(($E79-S79)/O79)))</f>
        <v>42.816748139002975</v>
      </c>
      <c r="U79" s="66">
        <v>7620.7300000000005</v>
      </c>
      <c r="V79" s="66">
        <v>1953.68</v>
      </c>
      <c r="W79" s="66">
        <v>293408.78293719998</v>
      </c>
      <c r="X79" s="70">
        <f>IF(I79&lt;0,"- ",IF(ISERROR((U79+V79+W79)/I79),"- ",(U79+V79+W79)/I79))</f>
        <v>20.62718234332343</v>
      </c>
      <c r="Y79" s="70">
        <f>IF(ISERROR(W79/H79),"- ",(W79/H79))</f>
        <v>3.7159181156882402</v>
      </c>
      <c r="Z79" s="66">
        <v>234.64827979291019</v>
      </c>
      <c r="AA79" s="71">
        <f>IF(Z79&lt;0,"- ",IF(ISERROR(($E79/Z79)),"- ",(($E79/Z79))))</f>
        <v>6.5954031342818311</v>
      </c>
      <c r="AB79" s="66">
        <v>0</v>
      </c>
      <c r="AC79" s="72">
        <f>IF(ISERROR(AB79/$E79*100),"- ",(AB79/$E79*100))</f>
        <v>0</v>
      </c>
      <c r="AD79" s="73">
        <v>0</v>
      </c>
      <c r="AE79" s="66">
        <v>1894.83</v>
      </c>
      <c r="AF79" s="74">
        <v>0.19632659691041937</v>
      </c>
      <c r="AG79" s="75">
        <v>6.1707891503208483</v>
      </c>
    </row>
    <row r="80" spans="1:33" s="45" customFormat="1" ht="10.5" x14ac:dyDescent="0.15">
      <c r="A80" s="117"/>
      <c r="B80" s="29">
        <v>26</v>
      </c>
      <c r="C80" s="47"/>
      <c r="D80" s="47" t="s">
        <v>1062</v>
      </c>
      <c r="E80" s="48"/>
      <c r="F80" s="32"/>
      <c r="G80" s="33" t="s">
        <v>311</v>
      </c>
      <c r="H80" s="34">
        <v>91271.550493150688</v>
      </c>
      <c r="I80" s="34">
        <v>17843.031019120805</v>
      </c>
      <c r="J80" s="34">
        <v>9195.2664177676361</v>
      </c>
      <c r="K80" s="34">
        <v>8917.3931938141122</v>
      </c>
      <c r="L80" s="35">
        <f>IF(ISERROR(K80/$H80*100),"- ",(K80/$H80*100))</f>
        <v>9.770178270920578</v>
      </c>
      <c r="M80" s="35">
        <f>IF(ISERROR(I80/$H80*100),"- ",(I80/$H80*100))</f>
        <v>19.549389621095354</v>
      </c>
      <c r="N80" s="35">
        <v>48.528186791256395</v>
      </c>
      <c r="O80" s="35">
        <v>47.061705766818726</v>
      </c>
      <c r="P80" s="42">
        <f>IF(AND(O80&lt;0,O79&lt;0),"NA",IF(AND(O80&gt;0,O79&lt;0),"LP",IF(AND(O80&lt;0,O79&gt;0),"PL",((O80/O79-1)*100))))</f>
        <v>30.203489455268894</v>
      </c>
      <c r="Q80" s="34">
        <v>21.126336866263816</v>
      </c>
      <c r="R80" s="37">
        <v>19.491362393571617</v>
      </c>
      <c r="S80" s="34">
        <v>0</v>
      </c>
      <c r="T80" s="38">
        <f>IF(O80&lt;0,"- ",IF(ISERROR(($E79-S80)/O80),"- ",(($E79-S80)/O80)))</f>
        <v>32.88448590597303</v>
      </c>
      <c r="U80" s="34">
        <v>14614.405347670687</v>
      </c>
      <c r="V80" s="34">
        <v>919.68000000000029</v>
      </c>
      <c r="W80" s="34">
        <v>293408.78293719998</v>
      </c>
      <c r="X80" s="38">
        <f>IF(I80&lt;0,"- ",IF(ISERROR((U80+V80+W80)/I80),"- ",(U80+V80+W80)/I80))</f>
        <v>17.314483618495302</v>
      </c>
      <c r="Y80" s="39">
        <f>IF(ISERROR(W80/H80),"- ",(W80/H80))</f>
        <v>3.2146795069425091</v>
      </c>
      <c r="Z80" s="34">
        <v>248.24978363173776</v>
      </c>
      <c r="AA80" s="40">
        <f>IF(Z80&lt;0,"- ",IF(ISERROR(($E79/Z80)),"- ",(($E79/Z80))))</f>
        <v>6.2340437013059509</v>
      </c>
      <c r="AB80" s="34">
        <v>3.2615731536605792</v>
      </c>
      <c r="AC80" s="41">
        <f>IF(ISERROR(AB80/$E79*100),"- ",(AB80/$E79*100))</f>
        <v>0.210750397626039</v>
      </c>
      <c r="AD80" s="42">
        <v>6.7209870578725921</v>
      </c>
      <c r="AE80" s="34">
        <v>1894.83</v>
      </c>
      <c r="AF80" s="43">
        <v>0.30971143883445135</v>
      </c>
      <c r="AG80" s="44">
        <v>9.9530845703860695</v>
      </c>
    </row>
    <row r="81" spans="1:33" s="45" customFormat="1" ht="10.5" x14ac:dyDescent="0.15">
      <c r="A81" s="117"/>
      <c r="B81" s="29">
        <v>27</v>
      </c>
      <c r="C81" s="47"/>
      <c r="D81" s="49" t="s">
        <v>822</v>
      </c>
      <c r="E81" s="50"/>
      <c r="F81" s="51"/>
      <c r="G81" s="33" t="s">
        <v>407</v>
      </c>
      <c r="H81" s="34">
        <v>101899.34384</v>
      </c>
      <c r="I81" s="34">
        <v>20735.89449934123</v>
      </c>
      <c r="J81" s="34">
        <v>11474.525744505923</v>
      </c>
      <c r="K81" s="34">
        <v>11474.525744505923</v>
      </c>
      <c r="L81" s="35">
        <f>IF(ISERROR(K81/$H81*100),"- ",(K81/$H81*100))</f>
        <v>11.260647333041671</v>
      </c>
      <c r="M81" s="35">
        <f>IF(ISERROR(I81/$H81*100),"- ",(I81/$H81*100))</f>
        <v>20.349389621095355</v>
      </c>
      <c r="N81" s="35">
        <v>60.557019598095465</v>
      </c>
      <c r="O81" s="35">
        <v>60.557019598095465</v>
      </c>
      <c r="P81" s="42">
        <f>IF(AND(O81&lt;0,O80&lt;0),"NA",IF(AND(O81&gt;0,O80&lt;0),"LP",IF(AND(O81&lt;0,O80&gt;0),"PL",((O81/O80-1)*100))))</f>
        <v>28.67578556999888</v>
      </c>
      <c r="Q81" s="34">
        <v>23.115292139162598</v>
      </c>
      <c r="R81" s="37">
        <v>21.901805310252836</v>
      </c>
      <c r="S81" s="34">
        <v>0</v>
      </c>
      <c r="T81" s="39">
        <f>IF(O81&lt;0,"- ",IF(ISERROR(($E79-S81)/O81),"- ",(($E79-S81)/O81)))</f>
        <v>25.556079382226933</v>
      </c>
      <c r="U81" s="34">
        <v>7244.7071953391869</v>
      </c>
      <c r="V81" s="34">
        <v>949.68000000000029</v>
      </c>
      <c r="W81" s="34">
        <v>293408.78293719998</v>
      </c>
      <c r="X81" s="39">
        <f>IF(I81&lt;0,"- ",IF(ISERROR((U81+V81+W81)/I81),"- ",(U81+V81+W81)/I81))</f>
        <v>14.544979969015611</v>
      </c>
      <c r="Y81" s="39">
        <f>IF(ISERROR(W81/H81),"- ",(W81/H81))</f>
        <v>2.8793981578321417</v>
      </c>
      <c r="Z81" s="34">
        <v>304.7367737800119</v>
      </c>
      <c r="AA81" s="40">
        <f>IF(Z81&lt;0,"- ",IF(ISERROR(($E79/Z81)),"- ",(($E79/Z81))))</f>
        <v>5.078481276818942</v>
      </c>
      <c r="AB81" s="34">
        <v>4.0700294498213658</v>
      </c>
      <c r="AC81" s="41">
        <f>IF(ISERROR(AB81/$E79*100),"- ",(AB81/$E79*100))</f>
        <v>0.26298975509313555</v>
      </c>
      <c r="AD81" s="42">
        <v>6.7209870578725921</v>
      </c>
      <c r="AE81" s="34">
        <v>1894.83</v>
      </c>
      <c r="AF81" s="43">
        <v>0.13585832636821135</v>
      </c>
      <c r="AG81" s="44">
        <v>13.893709695370863</v>
      </c>
    </row>
    <row r="82" spans="1:33" s="45" customFormat="1" ht="10.5" x14ac:dyDescent="0.15">
      <c r="A82" s="117"/>
      <c r="B82" s="29">
        <v>28</v>
      </c>
      <c r="D82" s="47" t="s">
        <v>1121</v>
      </c>
      <c r="E82" s="50"/>
      <c r="F82" s="52"/>
      <c r="G82" s="33" t="s">
        <v>458</v>
      </c>
      <c r="H82" s="34">
        <v>112046.96872400001</v>
      </c>
      <c r="I82" s="34">
        <v>23585.203005341624</v>
      </c>
      <c r="J82" s="34">
        <v>13820.257124006219</v>
      </c>
      <c r="K82" s="34">
        <v>13820.257124006219</v>
      </c>
      <c r="L82" s="35">
        <f>IF(ISERROR(K82/$H82*100),"- ",(K82/$H82*100))</f>
        <v>12.334342714838636</v>
      </c>
      <c r="M82" s="35">
        <f>IF(ISERROR(I82/$H82*100),"- ",(I82/$H82*100))</f>
        <v>21.049389621095361</v>
      </c>
      <c r="N82" s="35">
        <v>72.936659879810946</v>
      </c>
      <c r="O82" s="35">
        <v>72.936659879810946</v>
      </c>
      <c r="P82" s="42">
        <f>IF(AND(O82&lt;0,O81&lt;0),"NA",IF(AND(O82&gt;0,O81&lt;0),"LP",IF(AND(O82&lt;0,O81&gt;0),"PL",((O82/O81-1)*100))))</f>
        <v>20.442948420970207</v>
      </c>
      <c r="Q82" s="34">
        <v>24.241838810266497</v>
      </c>
      <c r="R82" s="37">
        <v>21.530858493462606</v>
      </c>
      <c r="S82" s="34">
        <v>0</v>
      </c>
      <c r="T82" s="39">
        <f>IF(O82&lt;0,"- ",IF(ISERROR(($E79-S82)/O82),"- ",(($E79-S82)/O82)))</f>
        <v>21.218410639453747</v>
      </c>
      <c r="U82" s="34">
        <v>-2259.6769802992521</v>
      </c>
      <c r="V82" s="34">
        <v>999.68000000000029</v>
      </c>
      <c r="W82" s="34">
        <v>293408.78293719998</v>
      </c>
      <c r="X82" s="39">
        <f>IF(I82&lt;0,"- ",IF(ISERROR((U82+V82+W82)/I82),"- ",(U82+V82+W82)/I82))</f>
        <v>12.386952356981379</v>
      </c>
      <c r="Y82" s="39">
        <f>IF(ISERROR(W82/H82),"- ",(W82/H82))</f>
        <v>2.6186231209872348</v>
      </c>
      <c r="Z82" s="34">
        <v>372.77137018885622</v>
      </c>
      <c r="AA82" s="40">
        <f>IF(Z82&lt;0,"- ",IF(ISERROR(($E79/Z82)),"- ",(($E79/Z82))))</f>
        <v>4.1516063833334176</v>
      </c>
      <c r="AB82" s="34">
        <v>4.9020634709666444</v>
      </c>
      <c r="AC82" s="41">
        <f>IF(ISERROR(AB82/$E79*100),"- ",(AB82/$E79*100))</f>
        <v>0.31675261507926111</v>
      </c>
      <c r="AD82" s="42">
        <v>6.7209870578725921</v>
      </c>
      <c r="AE82" s="34">
        <v>1894.83</v>
      </c>
      <c r="AF82" s="43">
        <v>-3.4677398182470336E-2</v>
      </c>
      <c r="AG82" s="44">
        <v>28.309060957201709</v>
      </c>
    </row>
    <row r="83" spans="1:33" s="45" customFormat="1" ht="10.5" x14ac:dyDescent="0.15">
      <c r="A83" s="117"/>
      <c r="B83" s="29"/>
      <c r="D83" s="47"/>
      <c r="E83" s="50"/>
      <c r="F83" s="52"/>
      <c r="G83" s="33"/>
      <c r="H83" s="34"/>
      <c r="I83" s="34"/>
      <c r="J83" s="34"/>
      <c r="K83" s="34"/>
      <c r="L83" s="35"/>
      <c r="M83" s="35"/>
      <c r="N83" s="35"/>
      <c r="O83" s="35"/>
      <c r="P83" s="42"/>
      <c r="Q83" s="34"/>
      <c r="R83" s="37"/>
      <c r="S83" s="34"/>
      <c r="T83" s="39"/>
      <c r="U83" s="34"/>
      <c r="V83" s="34"/>
      <c r="W83" s="34"/>
      <c r="X83" s="39"/>
      <c r="Y83" s="39"/>
      <c r="Z83" s="34"/>
      <c r="AA83" s="40"/>
      <c r="AB83" s="34"/>
      <c r="AC83" s="41"/>
      <c r="AD83" s="42"/>
      <c r="AE83" s="34"/>
      <c r="AF83" s="43"/>
      <c r="AG83" s="44"/>
    </row>
    <row r="84" spans="1:33" s="45" customFormat="1" ht="10.5" x14ac:dyDescent="0.15">
      <c r="A84" s="116">
        <v>16</v>
      </c>
      <c r="B84" s="29">
        <v>25</v>
      </c>
      <c r="C84" s="30" t="str">
        <f>VLOOKUP($A84,'All cos summary'!$A$278:$B$296,2,FALSE)</f>
        <v>PIRPHARM IB Equity</v>
      </c>
      <c r="D84" s="63" t="s">
        <v>750</v>
      </c>
      <c r="E84" s="64">
        <v>142.18</v>
      </c>
      <c r="F84" s="65">
        <v>2019.6036595446785</v>
      </c>
      <c r="G84" s="419" t="s">
        <v>518</v>
      </c>
      <c r="H84" s="66">
        <v>91511.8</v>
      </c>
      <c r="I84" s="66">
        <v>14448.299999999996</v>
      </c>
      <c r="J84" s="66">
        <v>911.2999999999895</v>
      </c>
      <c r="K84" s="66">
        <v>1358.8000000000002</v>
      </c>
      <c r="L84" s="67">
        <f>IF(ISERROR(K84/$H84*100),"- ",(K84/$H84*100))</f>
        <v>1.4848358353786071</v>
      </c>
      <c r="M84" s="67">
        <f>IF(ISERROR(I84/$H84*100),"- ",(I84/$H84*100))</f>
        <v>15.788455696423846</v>
      </c>
      <c r="N84" s="67">
        <v>0.68811114886547342</v>
      </c>
      <c r="O84" s="67">
        <v>1.0260127609770833</v>
      </c>
      <c r="P84" s="68" t="s">
        <v>50</v>
      </c>
      <c r="Q84" s="66">
        <v>5.777212141303659</v>
      </c>
      <c r="R84" s="69">
        <v>1.6945981876728835</v>
      </c>
      <c r="S84" s="66">
        <v>0</v>
      </c>
      <c r="T84" s="70">
        <f>IF(O84&lt;0,"- ",IF(ISERROR(($E84-S84)/O84),"- ",(($E84-S84)/O84)))</f>
        <v>138.57527450691785</v>
      </c>
      <c r="U84" s="66">
        <v>40643.599999999999</v>
      </c>
      <c r="V84" s="66">
        <v>0</v>
      </c>
      <c r="W84" s="66">
        <v>188156.37494148</v>
      </c>
      <c r="X84" s="70">
        <f>IF(I84&lt;0,"- ",IF(ISERROR((U84+V84+W84)/I84),"- ",(U84+V84+W84)/I84))</f>
        <v>15.835771332369903</v>
      </c>
      <c r="Y84" s="70">
        <f>IF(ISERROR(W84/H84),"- ",(W84/H84))</f>
        <v>2.0560886677071153</v>
      </c>
      <c r="Z84" s="66">
        <v>61.354400271831466</v>
      </c>
      <c r="AA84" s="71">
        <f>IF(Z84&lt;0,"- ",IF(ISERROR(($E84/Z84)),"- ",(($E84/Z84))))</f>
        <v>2.3173562021643055</v>
      </c>
      <c r="AB84" s="66">
        <v>0.14000000000000001</v>
      </c>
      <c r="AC84" s="72">
        <f>IF(ISERROR(AB84/$E84*100),"- ",(AB84/$E84*100))</f>
        <v>9.8466732311154881E-2</v>
      </c>
      <c r="AD84" s="73">
        <v>20.345550312740276</v>
      </c>
      <c r="AE84" s="66">
        <v>13243.5</v>
      </c>
      <c r="AF84" s="74">
        <v>0.50687791360392698</v>
      </c>
      <c r="AG84" s="75">
        <v>1.4907611660618127</v>
      </c>
    </row>
    <row r="85" spans="1:33" s="45" customFormat="1" ht="10.5" x14ac:dyDescent="0.15">
      <c r="A85" s="117"/>
      <c r="B85" s="29">
        <v>26</v>
      </c>
      <c r="C85" s="47"/>
      <c r="D85" s="47" t="s">
        <v>1063</v>
      </c>
      <c r="E85" s="48"/>
      <c r="F85" s="32"/>
      <c r="G85" s="33" t="s">
        <v>311</v>
      </c>
      <c r="H85" s="34">
        <v>88667.7</v>
      </c>
      <c r="I85" s="34">
        <v>9461.8929999999964</v>
      </c>
      <c r="J85" s="34">
        <v>-1809.1696840000195</v>
      </c>
      <c r="K85" s="34">
        <v>-1658.431684000011</v>
      </c>
      <c r="L85" s="35">
        <f>IF(ISERROR(K85/$H85*100),"- ",(K85/$H85*100))</f>
        <v>-1.8703898759074737</v>
      </c>
      <c r="M85" s="35">
        <f>IF(ISERROR(I85/$H85*100),"- ",(I85/$H85*100))</f>
        <v>10.671183531319745</v>
      </c>
      <c r="N85" s="35">
        <v>-1.3660812353230034</v>
      </c>
      <c r="O85" s="35">
        <v>-1.2522608706157823</v>
      </c>
      <c r="P85" s="42" t="str">
        <f>IF(AND(O85&lt;0,O84&lt;0),"NA",IF(AND(O85&gt;0,O84&lt;0),"LP",IF(AND(O85&lt;0,O84&gt;0),"PL",((O85/O84-1)*100))))</f>
        <v>PL</v>
      </c>
      <c r="Q85" s="34">
        <v>2.2626915004650421</v>
      </c>
      <c r="R85" s="37">
        <v>-2.0640066050171564</v>
      </c>
      <c r="S85" s="34">
        <v>0</v>
      </c>
      <c r="T85" s="38" t="str">
        <f>IF(O85&lt;0,"- ",IF(ISERROR(($E84-S85)/O85),"- ",(($E84-S85)/O85)))</f>
        <v xml:space="preserve">- </v>
      </c>
      <c r="U85" s="34">
        <v>45730.561966849331</v>
      </c>
      <c r="V85" s="34">
        <v>0</v>
      </c>
      <c r="W85" s="34">
        <v>188156.37494148</v>
      </c>
      <c r="X85" s="38">
        <f>IF(I85&lt;0,"- ",IF(ISERROR((U85+V85+W85)/I85),"- ",(U85+V85+W85)/I85))</f>
        <v>24.71883130662431</v>
      </c>
      <c r="Y85" s="39">
        <f>IF(ISERROR(W85/H85),"- ",(W85/H85))</f>
        <v>2.1220396485019912</v>
      </c>
      <c r="Z85" s="34">
        <v>59.988319036508464</v>
      </c>
      <c r="AA85" s="40">
        <f>IF(Z85&lt;0,"- ",IF(ISERROR(($E84/Z85)),"- ",(($E84/Z85))))</f>
        <v>2.370128089661427</v>
      </c>
      <c r="AB85" s="34">
        <v>0</v>
      </c>
      <c r="AC85" s="41">
        <f>IF(ISERROR(AB85/$E84*100),"- ",(AB85/$E84*100))</f>
        <v>0</v>
      </c>
      <c r="AD85" s="42">
        <v>0</v>
      </c>
      <c r="AE85" s="34">
        <v>13243.5</v>
      </c>
      <c r="AF85" s="43">
        <v>0.569141212516311</v>
      </c>
      <c r="AG85" s="44">
        <v>0.2932307592337835</v>
      </c>
    </row>
    <row r="86" spans="1:33" s="45" customFormat="1" ht="10.5" x14ac:dyDescent="0.15">
      <c r="A86" s="117"/>
      <c r="B86" s="29">
        <v>27</v>
      </c>
      <c r="C86" s="47"/>
      <c r="D86" s="49" t="s">
        <v>799</v>
      </c>
      <c r="E86" s="50"/>
      <c r="F86" s="51"/>
      <c r="G86" s="33" t="s">
        <v>407</v>
      </c>
      <c r="H86" s="34">
        <v>105724.04300000001</v>
      </c>
      <c r="I86" s="34">
        <v>15669.227395000009</v>
      </c>
      <c r="J86" s="34">
        <v>3188.1084899999969</v>
      </c>
      <c r="K86" s="34">
        <v>3188.1084899999969</v>
      </c>
      <c r="L86" s="35">
        <f>IF(ISERROR(K86/$H86*100),"- ",(K86/$H86*100))</f>
        <v>3.0154999747786762</v>
      </c>
      <c r="M86" s="35">
        <f>IF(ISERROR(I86/$H86*100),"- ",(I86/$H86*100))</f>
        <v>14.820874183746463</v>
      </c>
      <c r="N86" s="35">
        <v>2.4073005549892379</v>
      </c>
      <c r="O86" s="35">
        <v>2.4073005549892379</v>
      </c>
      <c r="P86" s="42" t="str">
        <f>IF(AND(O86&lt;0,O85&lt;0),"NA",IF(AND(O86&gt;0,O85&lt;0),"LP",IF(AND(O86&lt;0,O85&gt;0),"PL",((O86/O85-1)*100))))</f>
        <v>LP</v>
      </c>
      <c r="Q86" s="34">
        <v>6.0061762928259075</v>
      </c>
      <c r="R86" s="37">
        <v>3.9456555593317968</v>
      </c>
      <c r="S86" s="34">
        <v>0</v>
      </c>
      <c r="T86" s="39">
        <f>IF(O86&lt;0,"- ",IF(ISERROR(($E84-S86)/O86),"- ",(($E84-S86)/O86)))</f>
        <v>59.062006073701767</v>
      </c>
      <c r="U86" s="34">
        <v>45226.845646390429</v>
      </c>
      <c r="V86" s="34">
        <v>0</v>
      </c>
      <c r="W86" s="34">
        <v>188156.37494148</v>
      </c>
      <c r="X86" s="39">
        <f>IF(I86&lt;0,"- ",IF(ISERROR((U86+V86+W86)/I86),"- ",(U86+V86+W86)/I86))</f>
        <v>14.894366818771303</v>
      </c>
      <c r="Y86" s="39">
        <f>IF(ISERROR(W86/H86),"- ",(W86/H86))</f>
        <v>1.7796933375077226</v>
      </c>
      <c r="Z86" s="34">
        <v>62.034524508249312</v>
      </c>
      <c r="AA86" s="40">
        <f>IF(Z86&lt;0,"- ",IF(ISERROR(($E84/Z86)),"- ",(($E84/Z86))))</f>
        <v>2.2919495414378974</v>
      </c>
      <c r="AB86" s="34">
        <v>0.36109508324838563</v>
      </c>
      <c r="AC86" s="41">
        <f>IF(ISERROR(AB86/$E84*100),"- ",(AB86/$E84*100))</f>
        <v>0.2539703778649498</v>
      </c>
      <c r="AD86" s="42">
        <v>15</v>
      </c>
      <c r="AE86" s="34">
        <v>13243.5</v>
      </c>
      <c r="AF86" s="43">
        <v>0.55973488830589213</v>
      </c>
      <c r="AG86" s="44">
        <v>1.7615301246941613</v>
      </c>
    </row>
    <row r="87" spans="1:33" s="45" customFormat="1" ht="10.5" x14ac:dyDescent="0.15">
      <c r="A87" s="117"/>
      <c r="B87" s="29">
        <v>28</v>
      </c>
      <c r="D87" s="47" t="s">
        <v>1123</v>
      </c>
      <c r="E87" s="50"/>
      <c r="F87" s="52"/>
      <c r="G87" s="33" t="s">
        <v>458</v>
      </c>
      <c r="H87" s="34">
        <v>119936.52089000001</v>
      </c>
      <c r="I87" s="34">
        <v>20313.940421550004</v>
      </c>
      <c r="J87" s="34">
        <v>6349.2980362500048</v>
      </c>
      <c r="K87" s="34">
        <v>6349.2980362500048</v>
      </c>
      <c r="L87" s="35">
        <f>IF(ISERROR(K87/$H87*100),"- ",(K87/$H87*100))</f>
        <v>5.293882121254188</v>
      </c>
      <c r="M87" s="35">
        <f>IF(ISERROR(I87/$H87*100),"- ",(I87/$H87*100))</f>
        <v>16.937243360744947</v>
      </c>
      <c r="N87" s="35">
        <v>4.7942749546947603</v>
      </c>
      <c r="O87" s="35">
        <v>4.7942749546947603</v>
      </c>
      <c r="P87" s="42">
        <f>IF(AND(O87&lt;0,O86&lt;0),"NA",IF(AND(O87&gt;0,O86&lt;0),"LP",IF(AND(O87&lt;0,O86&gt;0),"PL",((O87/O86-1)*100))))</f>
        <v>99.155645303965528</v>
      </c>
      <c r="Q87" s="34">
        <v>8.7111122250536379</v>
      </c>
      <c r="R87" s="37">
        <v>7.4826259805668052</v>
      </c>
      <c r="S87" s="34">
        <v>0</v>
      </c>
      <c r="T87" s="39">
        <f>IF(O87&lt;0,"- ",IF(ISERROR(($E84-S87)/O87),"- ",(($E84-S87)/O87)))</f>
        <v>29.656204815865063</v>
      </c>
      <c r="U87" s="34">
        <v>43827.331322194368</v>
      </c>
      <c r="V87" s="34">
        <v>0</v>
      </c>
      <c r="W87" s="34">
        <v>188156.37494148</v>
      </c>
      <c r="X87" s="39">
        <f>IF(I87&lt;0,"- ",IF(ISERROR((U87+V87+W87)/I87),"- ",(U87+V87+W87)/I87))</f>
        <v>11.419926486422836</v>
      </c>
      <c r="Y87" s="39">
        <f>IF(ISERROR(W87/H87),"- ",(W87/H87))</f>
        <v>1.568799674571584</v>
      </c>
      <c r="Z87" s="34">
        <v>66.109658219739856</v>
      </c>
      <c r="AA87" s="40">
        <f>IF(Z87&lt;0,"- ",IF(ISERROR(($E84/Z87)),"- ",(($E84/Z87))))</f>
        <v>2.1506691129367557</v>
      </c>
      <c r="AB87" s="34">
        <v>0.71914124320421391</v>
      </c>
      <c r="AC87" s="41">
        <f>IF(ISERROR(AB87/$E84*100),"- ",(AB87/$E84*100))</f>
        <v>0.50579634491786041</v>
      </c>
      <c r="AD87" s="42">
        <v>15</v>
      </c>
      <c r="AE87" s="34">
        <v>13243.5</v>
      </c>
      <c r="AF87" s="43">
        <v>0.51650359793796907</v>
      </c>
      <c r="AG87" s="44">
        <v>3.0007194757126654</v>
      </c>
    </row>
    <row r="88" spans="1:33" s="45" customFormat="1" ht="10.5" x14ac:dyDescent="0.15">
      <c r="A88" s="117"/>
      <c r="B88" s="29"/>
      <c r="D88" s="47"/>
      <c r="E88" s="50"/>
      <c r="F88" s="52"/>
      <c r="G88" s="33"/>
      <c r="H88" s="34"/>
      <c r="I88" s="34"/>
      <c r="J88" s="34"/>
      <c r="K88" s="34"/>
      <c r="L88" s="35"/>
      <c r="M88" s="35"/>
      <c r="N88" s="35"/>
      <c r="O88" s="35"/>
      <c r="P88" s="42"/>
      <c r="Q88" s="34"/>
      <c r="R88" s="37"/>
      <c r="S88" s="34"/>
      <c r="T88" s="39"/>
      <c r="U88" s="34"/>
      <c r="V88" s="34"/>
      <c r="W88" s="34"/>
      <c r="X88" s="39"/>
      <c r="Y88" s="39"/>
      <c r="Z88" s="34"/>
      <c r="AA88" s="40"/>
      <c r="AB88" s="34"/>
      <c r="AC88" s="41"/>
      <c r="AD88" s="42"/>
      <c r="AE88" s="34"/>
      <c r="AF88" s="43"/>
      <c r="AG88" s="44"/>
    </row>
    <row r="89" spans="1:33" s="45" customFormat="1" ht="10.5" x14ac:dyDescent="0.15">
      <c r="A89" s="116">
        <v>17</v>
      </c>
      <c r="B89" s="29">
        <v>25</v>
      </c>
      <c r="C89" s="30" t="str">
        <f>VLOOKUP($A89,'All cos summary'!$A$278:$B$296,2,FALSE)</f>
        <v>ERIS IB Equity</v>
      </c>
      <c r="D89" s="63" t="s">
        <v>744</v>
      </c>
      <c r="E89" s="64">
        <v>1332.1</v>
      </c>
      <c r="F89" s="65">
        <v>1980.9260964171092</v>
      </c>
      <c r="G89" s="419" t="s">
        <v>518</v>
      </c>
      <c r="H89" s="66">
        <v>28936.400000000001</v>
      </c>
      <c r="I89" s="66">
        <v>10172</v>
      </c>
      <c r="J89" s="66">
        <v>3518.3999999999987</v>
      </c>
      <c r="K89" s="66">
        <v>3522.3999999999992</v>
      </c>
      <c r="L89" s="67">
        <f>IF(ISERROR(K89/$H89*100),"- ",(K89/$H89*100))</f>
        <v>12.17290333282647</v>
      </c>
      <c r="M89" s="67">
        <f>IF(ISERROR(I89/$H89*100),"- ",(I89/$H89*100))</f>
        <v>35.15295613828949</v>
      </c>
      <c r="N89" s="67">
        <v>25.832599118942728</v>
      </c>
      <c r="O89" s="67">
        <v>25.861967694566811</v>
      </c>
      <c r="P89" s="68" t="s">
        <v>50</v>
      </c>
      <c r="Q89" s="66">
        <v>11.135466561512976</v>
      </c>
      <c r="R89" s="69">
        <v>10.848516683090043</v>
      </c>
      <c r="S89" s="66">
        <v>0</v>
      </c>
      <c r="T89" s="70">
        <f>IF(O89&lt;0,"- ",IF(ISERROR(($E89-S89)/O89),"- ",(($E89-S89)/O89)))</f>
        <v>51.508068362480131</v>
      </c>
      <c r="U89" s="66">
        <v>21938.3</v>
      </c>
      <c r="V89" s="66">
        <v>0</v>
      </c>
      <c r="W89" s="66">
        <v>184552.9797727</v>
      </c>
      <c r="X89" s="70">
        <f>IF(I89&lt;0,"- ",IF(ISERROR((U89+V89+W89)/I89),"- ",(U89+V89+W89)/I89))</f>
        <v>20.299968518747541</v>
      </c>
      <c r="Y89" s="70">
        <f>IF(ISERROR(W89/H89),"- ",(W89/H89))</f>
        <v>6.3778832118957434</v>
      </c>
      <c r="Z89" s="66">
        <v>240.21732745961825</v>
      </c>
      <c r="AA89" s="71">
        <f>IF(Z89&lt;0,"- ",IF(ISERROR(($E89/Z89)),"- ",(($E89/Z89))))</f>
        <v>5.5453951390077503</v>
      </c>
      <c r="AB89" s="66">
        <v>7.35</v>
      </c>
      <c r="AC89" s="72">
        <f>IF(ISERROR(AB89/$E89*100),"- ",(AB89/$E89*100))</f>
        <v>0.55176037834997371</v>
      </c>
      <c r="AD89" s="73">
        <v>28.452421555252393</v>
      </c>
      <c r="AE89" s="66">
        <v>136.19999999999999</v>
      </c>
      <c r="AF89" s="74">
        <v>0.67567003619303423</v>
      </c>
      <c r="AG89" s="75">
        <v>3.0340265467594794</v>
      </c>
    </row>
    <row r="90" spans="1:33" s="45" customFormat="1" ht="10.5" x14ac:dyDescent="0.15">
      <c r="A90" s="117"/>
      <c r="B90" s="29">
        <v>26</v>
      </c>
      <c r="C90" s="47"/>
      <c r="D90" s="47" t="s">
        <v>1064</v>
      </c>
      <c r="E90" s="48"/>
      <c r="F90" s="32"/>
      <c r="G90" s="33" t="s">
        <v>311</v>
      </c>
      <c r="H90" s="34">
        <v>31809.255700000002</v>
      </c>
      <c r="I90" s="34">
        <v>11325.048724199998</v>
      </c>
      <c r="J90" s="34">
        <v>4537.65859320249</v>
      </c>
      <c r="K90" s="34">
        <v>4671.306528205876</v>
      </c>
      <c r="L90" s="35">
        <f>IF(ISERROR(K90/$H90*100),"- ",(K90/$H90*100))</f>
        <v>14.685368850695477</v>
      </c>
      <c r="M90" s="35">
        <f>IF(ISERROR(I90/$H90*100),"- ",(I90/$H90*100))</f>
        <v>35.6029981682344</v>
      </c>
      <c r="N90" s="35">
        <v>33.316142387683485</v>
      </c>
      <c r="O90" s="35">
        <v>34.297404759220825</v>
      </c>
      <c r="P90" s="42">
        <f>IF(AND(O90&lt;0,O89&lt;0),"NA",IF(AND(O90&gt;0,O89&lt;0),"LP",IF(AND(O90&lt;0,O89&gt;0),"PL",((O90/O89-1)*100))))</f>
        <v>32.617151039231103</v>
      </c>
      <c r="Q90" s="34">
        <v>13.368372195811123</v>
      </c>
      <c r="R90" s="37">
        <v>13.374050554069273</v>
      </c>
      <c r="S90" s="34">
        <v>0</v>
      </c>
      <c r="T90" s="38">
        <f>IF(O90&lt;0,"- ",IF(ISERROR(($E89-S90)/O90),"- ",(($E89-S90)/O90)))</f>
        <v>38.839673419950707</v>
      </c>
      <c r="U90" s="34">
        <v>19351.942331847618</v>
      </c>
      <c r="V90" s="34">
        <v>0</v>
      </c>
      <c r="W90" s="34">
        <v>184552.9797727</v>
      </c>
      <c r="X90" s="38">
        <f>IF(I90&lt;0,"- ",IF(ISERROR((U90+V90+W90)/I90),"- ",(U90+V90+W90)/I90))</f>
        <v>18.004772170986971</v>
      </c>
      <c r="Y90" s="39">
        <f>IF(ISERROR(W90/H90),"- ",(W90/H90))</f>
        <v>5.8018641339256485</v>
      </c>
      <c r="Z90" s="34">
        <v>272.67747012712005</v>
      </c>
      <c r="AA90" s="40">
        <f>IF(Z90&lt;0,"- ",IF(ISERROR(($E89/Z90)),"- ",(($E89/Z90))))</f>
        <v>4.8852587614920502</v>
      </c>
      <c r="AB90" s="34">
        <v>3.3316142387683487</v>
      </c>
      <c r="AC90" s="41">
        <f>IF(ISERROR(AB90/$E89*100),"- ",(AB90/$E89*100))</f>
        <v>0.25010241263931754</v>
      </c>
      <c r="AD90" s="42">
        <v>10</v>
      </c>
      <c r="AE90" s="34">
        <v>136.19999999999999</v>
      </c>
      <c r="AF90" s="43">
        <v>0.55405025018764231</v>
      </c>
      <c r="AG90" s="44">
        <v>4.2581679789194808</v>
      </c>
    </row>
    <row r="91" spans="1:33" s="45" customFormat="1" ht="10.5" x14ac:dyDescent="0.15">
      <c r="A91" s="117"/>
      <c r="B91" s="29">
        <v>27</v>
      </c>
      <c r="C91" s="47"/>
      <c r="D91" s="49" t="s">
        <v>819</v>
      </c>
      <c r="E91" s="50"/>
      <c r="F91" s="51"/>
      <c r="G91" s="33" t="s">
        <v>407</v>
      </c>
      <c r="H91" s="34">
        <v>36718.116950399999</v>
      </c>
      <c r="I91" s="34">
        <v>12985.669798014002</v>
      </c>
      <c r="J91" s="34">
        <v>6383.9944823509222</v>
      </c>
      <c r="K91" s="34">
        <v>6383.9944823509222</v>
      </c>
      <c r="L91" s="35">
        <f>IF(ISERROR(K91/$H91*100),"- ",(K91/$H91*100))</f>
        <v>17.386497491074024</v>
      </c>
      <c r="M91" s="35">
        <f>IF(ISERROR(I91/$H91*100),"- ",(I91/$H91*100))</f>
        <v>35.365838110803608</v>
      </c>
      <c r="N91" s="35">
        <v>46.091702426159301</v>
      </c>
      <c r="O91" s="35">
        <v>46.091702426159301</v>
      </c>
      <c r="P91" s="42">
        <f>IF(AND(O91&lt;0,O90&lt;0),"NA",IF(AND(O91&gt;0,O90&lt;0),"LP",IF(AND(O91&lt;0,O90&gt;0),"PL",((O91/O90-1)*100))))</f>
        <v>34.388309406319117</v>
      </c>
      <c r="Q91" s="34">
        <v>14.766345769928693</v>
      </c>
      <c r="R91" s="37">
        <v>15.1268847700281</v>
      </c>
      <c r="S91" s="34">
        <v>0</v>
      </c>
      <c r="T91" s="39">
        <f>IF(O91&lt;0,"- ",IF(ISERROR(($E89-S91)/O91),"- ",(($E89-S91)/O91)))</f>
        <v>28.901080452258753</v>
      </c>
      <c r="U91" s="34">
        <v>12428.1698140884</v>
      </c>
      <c r="V91" s="34">
        <v>0</v>
      </c>
      <c r="W91" s="34">
        <v>184552.9797727</v>
      </c>
      <c r="X91" s="39">
        <f>IF(I91&lt;0,"- ",IF(ISERROR((U91+V91+W91)/I91),"- ",(U91+V91+W91)/I91))</f>
        <v>15.169117392536368</v>
      </c>
      <c r="Y91" s="39">
        <f>IF(ISERROR(W91/H91),"- ",(W91/H91))</f>
        <v>5.0262103588264084</v>
      </c>
      <c r="Z91" s="34">
        <v>341.2642016601921</v>
      </c>
      <c r="AA91" s="40">
        <f>IF(Z91&lt;0,"- ",IF(ISERROR(($E89/Z91)),"- ",(($E89/Z91))))</f>
        <v>3.9034272962694616</v>
      </c>
      <c r="AB91" s="34">
        <v>4.6091702426159298</v>
      </c>
      <c r="AC91" s="41">
        <f>IF(ISERROR(AB91/$E89*100),"- ",(AB91/$E89*100))</f>
        <v>0.34600782543472186</v>
      </c>
      <c r="AD91" s="42">
        <v>10</v>
      </c>
      <c r="AE91" s="34">
        <v>138.506372</v>
      </c>
      <c r="AF91" s="43">
        <v>0.29448567538677684</v>
      </c>
      <c r="AG91" s="44">
        <v>5.8880033432897019</v>
      </c>
    </row>
    <row r="92" spans="1:33" s="45" customFormat="1" ht="10.5" x14ac:dyDescent="0.15">
      <c r="A92" s="117"/>
      <c r="B92" s="29">
        <v>28</v>
      </c>
      <c r="D92" s="47" t="s">
        <v>1123</v>
      </c>
      <c r="E92" s="50"/>
      <c r="F92" s="52"/>
      <c r="G92" s="33" t="s">
        <v>458</v>
      </c>
      <c r="H92" s="34">
        <v>40964.411766901612</v>
      </c>
      <c r="I92" s="34">
        <v>14871.242052179652</v>
      </c>
      <c r="J92" s="34">
        <v>8184.5244316071294</v>
      </c>
      <c r="K92" s="34">
        <v>8184.5244316071294</v>
      </c>
      <c r="L92" s="35">
        <f>IF(ISERROR(K92/$H92*100),"- ",(K92/$H92*100))</f>
        <v>19.979597115123362</v>
      </c>
      <c r="M92" s="35">
        <f>IF(ISERROR(I92/$H92*100),"- ",(I92/$H92*100))</f>
        <v>36.302833144049451</v>
      </c>
      <c r="N92" s="35">
        <v>59.091320589980725</v>
      </c>
      <c r="O92" s="35">
        <v>59.091320589980725</v>
      </c>
      <c r="P92" s="42">
        <f>IF(AND(O92&lt;0,O91&lt;0),"NA",IF(AND(O92&gt;0,O91&lt;0),"LP",IF(AND(O92&lt;0,O91&gt;0),"PL",((O92/O91-1)*100))))</f>
        <v>28.203814308328745</v>
      </c>
      <c r="Q92" s="34">
        <v>16.281125885403551</v>
      </c>
      <c r="R92" s="37">
        <v>16.040129185081998</v>
      </c>
      <c r="S92" s="34">
        <v>0</v>
      </c>
      <c r="T92" s="39">
        <f>IF(O92&lt;0,"- ",IF(ISERROR(($E89-S92)/O92),"- ",(($E89-S92)/O92)))</f>
        <v>22.543073783087276</v>
      </c>
      <c r="U92" s="34">
        <v>3988.6699459226638</v>
      </c>
      <c r="V92" s="34">
        <v>0</v>
      </c>
      <c r="W92" s="34">
        <v>184552.9797727</v>
      </c>
      <c r="X92" s="39">
        <f>IF(I92&lt;0,"- ",IF(ISERROR((U92+V92+W92)/I92),"- ",(U92+V92+W92)/I92))</f>
        <v>12.67827186573084</v>
      </c>
      <c r="Y92" s="39">
        <f>IF(ISERROR(W92/H92),"- ",(W92/H92))</f>
        <v>4.505202731162246</v>
      </c>
      <c r="Z92" s="34">
        <v>395.5293728571275</v>
      </c>
      <c r="AA92" s="40">
        <f>IF(Z92&lt;0,"- ",IF(ISERROR(($E89/Z92)),"- ",(($E89/Z92))))</f>
        <v>3.3678914675223854</v>
      </c>
      <c r="AB92" s="34">
        <v>5.9091320589980727</v>
      </c>
      <c r="AC92" s="41">
        <f>IF(ISERROR(AB92/$E89*100),"- ",(AB92/$E89*100))</f>
        <v>0.44359523001261714</v>
      </c>
      <c r="AD92" s="42">
        <v>10</v>
      </c>
      <c r="AE92" s="34">
        <v>138.506372</v>
      </c>
      <c r="AF92" s="43">
        <v>7.8170432190512201E-2</v>
      </c>
      <c r="AG92" s="44">
        <v>8.7635393856326989</v>
      </c>
    </row>
    <row r="93" spans="1:33" s="45" customFormat="1" ht="10.5" x14ac:dyDescent="0.15">
      <c r="A93" s="117"/>
      <c r="B93" s="29"/>
      <c r="D93" s="47"/>
      <c r="E93" s="50"/>
      <c r="F93" s="52"/>
      <c r="G93" s="33"/>
      <c r="H93" s="34"/>
      <c r="I93" s="34"/>
      <c r="J93" s="34"/>
      <c r="K93" s="34"/>
      <c r="L93" s="35"/>
      <c r="M93" s="35"/>
      <c r="N93" s="35"/>
      <c r="O93" s="35"/>
      <c r="P93" s="42"/>
      <c r="Q93" s="34"/>
      <c r="R93" s="37"/>
      <c r="S93" s="34"/>
      <c r="T93" s="39"/>
      <c r="U93" s="34"/>
      <c r="V93" s="34"/>
      <c r="W93" s="34"/>
      <c r="X93" s="39"/>
      <c r="Y93" s="39"/>
      <c r="Z93" s="34"/>
      <c r="AA93" s="40"/>
      <c r="AB93" s="34"/>
      <c r="AC93" s="41"/>
      <c r="AD93" s="42"/>
      <c r="AE93" s="34"/>
      <c r="AF93" s="43"/>
      <c r="AG93" s="44"/>
    </row>
    <row r="94" spans="1:33" s="45" customFormat="1" ht="10.5" x14ac:dyDescent="0.15">
      <c r="A94" s="116">
        <v>18</v>
      </c>
      <c r="B94" s="29">
        <v>25</v>
      </c>
      <c r="C94" s="30" t="str">
        <f>VLOOKUP($A94,'All cos summary'!$A$278:$B$296,2,FALSE)</f>
        <v>NTCPH IB Equity</v>
      </c>
      <c r="D94" s="63" t="s">
        <v>749</v>
      </c>
      <c r="E94" s="64">
        <v>1027.55</v>
      </c>
      <c r="F94" s="65">
        <v>1975.4666121236514</v>
      </c>
      <c r="G94" s="419" t="s">
        <v>518</v>
      </c>
      <c r="H94" s="66">
        <v>44295</v>
      </c>
      <c r="I94" s="66">
        <v>21960</v>
      </c>
      <c r="J94" s="66">
        <v>18854.084707000002</v>
      </c>
      <c r="K94" s="66">
        <v>18727.980687025658</v>
      </c>
      <c r="L94" s="67">
        <f>IF(ISERROR(K94/$H94*100),"- ",(K94/$H94*100))</f>
        <v>42.280123460945156</v>
      </c>
      <c r="M94" s="67">
        <f>IF(ISERROR(I94/$H94*100),"- ",(I94/$H94*100))</f>
        <v>49.576701659329494</v>
      </c>
      <c r="N94" s="67">
        <v>105.33008216201118</v>
      </c>
      <c r="O94" s="67">
        <v>104.62559043031094</v>
      </c>
      <c r="P94" s="68" t="s">
        <v>50</v>
      </c>
      <c r="Q94" s="66">
        <v>32.803100942166566</v>
      </c>
      <c r="R94" s="69">
        <v>27.827402005966757</v>
      </c>
      <c r="S94" s="66">
        <v>0</v>
      </c>
      <c r="T94" s="70">
        <f>IF(O94&lt;0,"- ",IF(ISERROR(($E94-S94)/O94),"- ",(($E94-S94)/O94)))</f>
        <v>9.8212110036734366</v>
      </c>
      <c r="U94" s="66">
        <v>-27907</v>
      </c>
      <c r="V94" s="66">
        <v>53</v>
      </c>
      <c r="W94" s="66">
        <v>184044.3469185</v>
      </c>
      <c r="X94" s="70">
        <f>IF(I94&lt;0,"- ",IF(ISERROR((U94+V94+W94)/I94),"- ",(U94+V94+W94)/I94))</f>
        <v>7.1124930290755923</v>
      </c>
      <c r="Y94" s="70">
        <f>IF(ISERROR(W94/H94),"- ",(W94/H94))</f>
        <v>4.1549688885540128</v>
      </c>
      <c r="Z94" s="66">
        <v>424.97206703910615</v>
      </c>
      <c r="AA94" s="71">
        <f>IF(Z94&lt;0,"- ",IF(ISERROR(($E94/Z94)),"- ",(($E94/Z94))))</f>
        <v>2.4179236229788352</v>
      </c>
      <c r="AB94" s="66">
        <v>5</v>
      </c>
      <c r="AC94" s="72">
        <f>IF(ISERROR(AB94/$E94*100),"- ",(AB94/$E94*100))</f>
        <v>0.48659432631015531</v>
      </c>
      <c r="AD94" s="73">
        <v>4.7469819612495492</v>
      </c>
      <c r="AE94" s="66">
        <v>358</v>
      </c>
      <c r="AF94" s="74">
        <v>-0.41449938360538863</v>
      </c>
      <c r="AG94" s="75">
        <v>82.041841004184107</v>
      </c>
    </row>
    <row r="95" spans="1:33" s="45" customFormat="1" ht="10.5" x14ac:dyDescent="0.15">
      <c r="A95" s="117"/>
      <c r="B95" s="29">
        <v>26</v>
      </c>
      <c r="C95" s="47"/>
      <c r="D95" s="47" t="s">
        <v>1065</v>
      </c>
      <c r="E95" s="48"/>
      <c r="F95" s="32"/>
      <c r="G95" s="33" t="s">
        <v>311</v>
      </c>
      <c r="H95" s="34">
        <v>40060.811618397885</v>
      </c>
      <c r="I95" s="34">
        <v>14938.197504258365</v>
      </c>
      <c r="J95" s="34">
        <v>13277.927141848915</v>
      </c>
      <c r="K95" s="34">
        <v>13277.927141848915</v>
      </c>
      <c r="L95" s="35">
        <f>IF(ISERROR(K95/$H95*100),"- ",(K95/$H95*100))</f>
        <v>33.144428695875547</v>
      </c>
      <c r="M95" s="35">
        <f>IF(ISERROR(I95/$H95*100),"- ",(I95/$H95*100))</f>
        <v>37.288803947741322</v>
      </c>
      <c r="N95" s="35">
        <v>74.178363920943667</v>
      </c>
      <c r="O95" s="35">
        <v>74.178363920943667</v>
      </c>
      <c r="P95" s="42">
        <f>IF(AND(O95&lt;0,O94&lt;0),"NA",IF(AND(O95&gt;0,O94&lt;0),"LP",IF(AND(O95&lt;0,O94&gt;0),"PL",((O95/O94-1)*100))))</f>
        <v>-29.101127538819071</v>
      </c>
      <c r="Q95" s="34">
        <v>17.502574239063399</v>
      </c>
      <c r="R95" s="37">
        <v>15.870766236792813</v>
      </c>
      <c r="S95" s="34">
        <v>0</v>
      </c>
      <c r="T95" s="38">
        <f>IF(O95&lt;0,"- ",IF(ISERROR(($E94-S95)/O95),"- ",(($E94-S95)/O95)))</f>
        <v>13.852421995922175</v>
      </c>
      <c r="U95" s="34">
        <v>-22563.953233591659</v>
      </c>
      <c r="V95" s="34">
        <v>-522.23818749999998</v>
      </c>
      <c r="W95" s="34">
        <v>184044.3469185</v>
      </c>
      <c r="X95" s="38">
        <f>IF(I95&lt;0,"- ",IF(ISERROR((U95+V95+W95)/I95),"- ",(U95+V95+W95)/I95))</f>
        <v>10.77493823813246</v>
      </c>
      <c r="Y95" s="39">
        <f>IF(ISERROR(W95/H95),"- ",(W95/H95))</f>
        <v>4.5941242696635189</v>
      </c>
      <c r="Z95" s="34">
        <v>509.80780198798283</v>
      </c>
      <c r="AA95" s="40">
        <f>IF(Z95&lt;0,"- ",IF(ISERROR(($E94/Z95)),"- ",(($E94/Z95))))</f>
        <v>2.0155635045071776</v>
      </c>
      <c r="AB95" s="34">
        <v>5</v>
      </c>
      <c r="AC95" s="41">
        <f>IF(ISERROR(AB95/$E94*100),"- ",(AB95/$E94*100))</f>
        <v>0.48659432631015531</v>
      </c>
      <c r="AD95" s="42">
        <v>6.7405099488697271</v>
      </c>
      <c r="AE95" s="34">
        <v>358</v>
      </c>
      <c r="AF95" s="43">
        <v>-0.27045961513531186</v>
      </c>
      <c r="AG95" s="44">
        <v>34.579736466284714</v>
      </c>
    </row>
    <row r="96" spans="1:33" s="45" customFormat="1" ht="10.5" x14ac:dyDescent="0.15">
      <c r="A96" s="117"/>
      <c r="B96" s="29">
        <v>27</v>
      </c>
      <c r="C96" s="47"/>
      <c r="D96" s="49" t="s">
        <v>1066</v>
      </c>
      <c r="E96" s="50"/>
      <c r="F96" s="51"/>
      <c r="G96" s="33" t="s">
        <v>407</v>
      </c>
      <c r="H96" s="34">
        <v>30317.098142011517</v>
      </c>
      <c r="I96" s="34">
        <v>6674.6930929879491</v>
      </c>
      <c r="J96" s="34">
        <v>6696.7528585408172</v>
      </c>
      <c r="K96" s="34">
        <v>6696.7528585408172</v>
      </c>
      <c r="L96" s="35">
        <f>IF(ISERROR(K96/$H96*100),"- ",(K96/$H96*100))</f>
        <v>22.089029850983266</v>
      </c>
      <c r="M96" s="35">
        <f>IF(ISERROR(I96/$H96*100),"- ",(I96/$H96*100))</f>
        <v>22.016266404265721</v>
      </c>
      <c r="N96" s="35">
        <v>37.412027142686128</v>
      </c>
      <c r="O96" s="35">
        <v>37.412027142686128</v>
      </c>
      <c r="P96" s="42">
        <f>IF(AND(O96&lt;0,O95&lt;0),"NA",IF(AND(O96&gt;0,O95&lt;0),"LP",IF(AND(O96&lt;0,O95&gt;0),"PL",((O96/O95-1)*100))))</f>
        <v>-49.564771767467974</v>
      </c>
      <c r="Q96" s="34">
        <v>6.7457757751740743</v>
      </c>
      <c r="R96" s="37">
        <v>7.1123658801441989</v>
      </c>
      <c r="S96" s="34">
        <v>0</v>
      </c>
      <c r="T96" s="39">
        <f>IF(O96&lt;0,"- ",IF(ISERROR(($E94-S96)/O96),"- ",(($E94-S96)/O96)))</f>
        <v>27.465766452082804</v>
      </c>
      <c r="U96" s="34">
        <v>-29363.425441143558</v>
      </c>
      <c r="V96" s="34">
        <v>-2166.77846365</v>
      </c>
      <c r="W96" s="34">
        <v>184044.3469185</v>
      </c>
      <c r="X96" s="39">
        <f>IF(I96&lt;0,"- ",IF(ISERROR((U96+V96+W96)/I96),"- ",(U96+V96+W96)/I96))</f>
        <v>22.849611343767862</v>
      </c>
      <c r="Y96" s="39">
        <f>IF(ISERROR(W96/H96),"- ",(W96/H96))</f>
        <v>6.070645219948112</v>
      </c>
      <c r="Z96" s="34">
        <v>542.21982913066893</v>
      </c>
      <c r="AA96" s="40">
        <f>IF(Z96&lt;0,"- ",IF(ISERROR(($E94/Z96)),"- ",(($E94/Z96))))</f>
        <v>1.8950800852256768</v>
      </c>
      <c r="AB96" s="34">
        <v>5</v>
      </c>
      <c r="AC96" s="41">
        <f>IF(ISERROR(AB96/$E94*100),"- ",(AB96/$E94*100))</f>
        <v>0.48659432631015531</v>
      </c>
      <c r="AD96" s="42">
        <v>13.364686123343294</v>
      </c>
      <c r="AE96" s="34">
        <v>358</v>
      </c>
      <c r="AF96" s="43">
        <v>-0.31637543229318943</v>
      </c>
      <c r="AG96" s="44">
        <v>11.89522764170208</v>
      </c>
    </row>
    <row r="97" spans="1:33" s="45" customFormat="1" ht="10.5" x14ac:dyDescent="0.15">
      <c r="A97" s="117"/>
      <c r="B97" s="29">
        <v>28</v>
      </c>
      <c r="D97" s="47" t="s">
        <v>1124</v>
      </c>
      <c r="E97" s="50"/>
      <c r="F97" s="52"/>
      <c r="G97" s="33" t="s">
        <v>458</v>
      </c>
      <c r="H97" s="34">
        <v>35049.061531535706</v>
      </c>
      <c r="I97" s="34">
        <v>8011.8668904982042</v>
      </c>
      <c r="J97" s="34">
        <v>7579.7645735466367</v>
      </c>
      <c r="K97" s="34">
        <v>7579.7645735466367</v>
      </c>
      <c r="L97" s="35">
        <f>IF(ISERROR(K97/$H97*100),"- ",(K97/$H97*100))</f>
        <v>21.62615557260121</v>
      </c>
      <c r="M97" s="35">
        <f>IF(ISERROR(I97/$H97*100),"- ",(I97/$H97*100))</f>
        <v>22.859005463782406</v>
      </c>
      <c r="N97" s="35">
        <v>42.345053483500763</v>
      </c>
      <c r="O97" s="35">
        <v>42.345053483500763</v>
      </c>
      <c r="P97" s="42">
        <f>IF(AND(O97&lt;0,O96&lt;0),"NA",IF(AND(O97&gt;0,O96&lt;0),"LP",IF(AND(O97&lt;0,O96&gt;0),"PL",((O97/O96-1)*100))))</f>
        <v>13.185669736634464</v>
      </c>
      <c r="Q97" s="34">
        <v>7.4760648730311106</v>
      </c>
      <c r="R97" s="37">
        <v>7.5495864830670971</v>
      </c>
      <c r="S97" s="34">
        <v>0</v>
      </c>
      <c r="T97" s="39">
        <f>IF(O97&lt;0,"- ",IF(ISERROR(($E94-S97)/O97),"- ",(($E94-S97)/O97)))</f>
        <v>24.266116475691131</v>
      </c>
      <c r="U97" s="34">
        <v>-31296.303262294623</v>
      </c>
      <c r="V97" s="34">
        <v>-3931.5738898150003</v>
      </c>
      <c r="W97" s="34">
        <v>184044.3469185</v>
      </c>
      <c r="X97" s="39">
        <f>IF(I97&lt;0,"- ",IF(ISERROR((U97+V97+W97)/I97),"- ",(U97+V97+W97)/I97))</f>
        <v>18.574506017178287</v>
      </c>
      <c r="Y97" s="39">
        <f>IF(ISERROR(W97/H97),"- ",(W97/H97))</f>
        <v>5.2510492114861469</v>
      </c>
      <c r="Z97" s="34">
        <v>579.56488261416973</v>
      </c>
      <c r="AA97" s="40">
        <f>IF(Z97&lt;0,"- ",IF(ISERROR(($E94/Z97)),"- ",(($E94/Z97))))</f>
        <v>1.7729680158762564</v>
      </c>
      <c r="AB97" s="34">
        <v>5</v>
      </c>
      <c r="AC97" s="41">
        <f>IF(ISERROR(AB97/$E94*100),"- ",(AB97/$E94*100))</f>
        <v>0.48659432631015531</v>
      </c>
      <c r="AD97" s="42">
        <v>11.807754598652684</v>
      </c>
      <c r="AE97" s="34">
        <v>358</v>
      </c>
      <c r="AF97" s="43">
        <v>-0.32148047942510893</v>
      </c>
      <c r="AG97" s="44">
        <v>15.681368202090319</v>
      </c>
    </row>
    <row r="98" spans="1:33" s="45" customFormat="1" ht="10.5" x14ac:dyDescent="0.15">
      <c r="A98" s="117"/>
      <c r="B98" s="29"/>
      <c r="D98" s="47"/>
      <c r="E98" s="50"/>
      <c r="F98" s="52"/>
      <c r="G98" s="33"/>
      <c r="H98" s="34"/>
      <c r="I98" s="34"/>
      <c r="J98" s="34"/>
      <c r="K98" s="34"/>
      <c r="L98" s="35"/>
      <c r="M98" s="35"/>
      <c r="N98" s="35"/>
      <c r="O98" s="35"/>
      <c r="P98" s="42"/>
      <c r="Q98" s="34"/>
      <c r="R98" s="37"/>
      <c r="S98" s="34"/>
      <c r="T98" s="39"/>
      <c r="U98" s="34"/>
      <c r="V98" s="34"/>
      <c r="W98" s="34"/>
      <c r="X98" s="39"/>
      <c r="Y98" s="39"/>
      <c r="Z98" s="34"/>
      <c r="AA98" s="40"/>
      <c r="AB98" s="34"/>
      <c r="AC98" s="41"/>
      <c r="AD98" s="42"/>
      <c r="AE98" s="34"/>
      <c r="AF98" s="43"/>
      <c r="AG98" s="44"/>
    </row>
    <row r="99" spans="1:33" s="45" customFormat="1" ht="10.5" x14ac:dyDescent="0.15">
      <c r="A99" s="116">
        <v>19</v>
      </c>
      <c r="B99" s="29">
        <v>25</v>
      </c>
      <c r="C99" s="30" t="str">
        <f>VLOOKUP($A99,'All cos summary'!$A$278:$B$296,2,FALSE)</f>
        <v>SYNG IB Equity</v>
      </c>
      <c r="D99" s="63" t="s">
        <v>752</v>
      </c>
      <c r="E99" s="64">
        <v>391.1</v>
      </c>
      <c r="F99" s="65">
        <v>1686.5252264519936</v>
      </c>
      <c r="G99" s="419" t="s">
        <v>518</v>
      </c>
      <c r="H99" s="66">
        <v>36424</v>
      </c>
      <c r="I99" s="66">
        <v>10418</v>
      </c>
      <c r="J99" s="66">
        <v>4962</v>
      </c>
      <c r="K99" s="66">
        <v>4845</v>
      </c>
      <c r="L99" s="67">
        <f>IF(ISERROR(K99/$H99*100),"- ",(K99/$H99*100))</f>
        <v>13.301669229079726</v>
      </c>
      <c r="M99" s="67">
        <f>IF(ISERROR(I99/$H99*100),"- ",(I99/$H99*100))</f>
        <v>28.602020645728093</v>
      </c>
      <c r="N99" s="67">
        <v>12.327950310559006</v>
      </c>
      <c r="O99" s="67">
        <v>12.037267080745341</v>
      </c>
      <c r="P99" s="68" t="s">
        <v>50</v>
      </c>
      <c r="Q99" s="66">
        <v>13.906189377386616</v>
      </c>
      <c r="R99" s="69">
        <v>10.785241248817409</v>
      </c>
      <c r="S99" s="66">
        <v>0</v>
      </c>
      <c r="T99" s="70">
        <f>IF(O99&lt;0,"- ",IF(ISERROR(($E99-S99)/O99),"- ",(($E99-S99)/O99)))</f>
        <v>32.490763673890612</v>
      </c>
      <c r="U99" s="66">
        <v>-12779</v>
      </c>
      <c r="V99" s="66">
        <v>0</v>
      </c>
      <c r="W99" s="66">
        <v>157125.1227224</v>
      </c>
      <c r="X99" s="70">
        <f>IF(I99&lt;0,"- ",IF(ISERROR((U99+V99+W99)/I99),"- ",(U99+V99+W99)/I99))</f>
        <v>13.85545428320215</v>
      </c>
      <c r="Y99" s="70">
        <f>IF(ISERROR(W99/H99),"- ",(W99/H99))</f>
        <v>4.3137800000658908</v>
      </c>
      <c r="Z99" s="66">
        <v>117.43602484472049</v>
      </c>
      <c r="AA99" s="71">
        <f>IF(Z99&lt;0,"- ",IF(ISERROR(($E99/Z99)),"- ",(($E99/Z99))))</f>
        <v>3.330323897774393</v>
      </c>
      <c r="AB99" s="66">
        <v>1.25</v>
      </c>
      <c r="AC99" s="72">
        <f>IF(ISERROR(AB99/$E99*100),"- ",(AB99/$E99*100))</f>
        <v>0.3196113525952442</v>
      </c>
      <c r="AD99" s="73">
        <v>10.139560661023781</v>
      </c>
      <c r="AE99" s="66">
        <v>4025</v>
      </c>
      <c r="AF99" s="74">
        <v>-0.28446769436251323</v>
      </c>
      <c r="AG99" s="75">
        <v>11.472693032015066</v>
      </c>
    </row>
    <row r="100" spans="1:33" s="45" customFormat="1" ht="10.5" x14ac:dyDescent="0.15">
      <c r="A100" s="117"/>
      <c r="B100" s="29">
        <v>26</v>
      </c>
      <c r="C100" s="47"/>
      <c r="D100" s="47" t="s">
        <v>834</v>
      </c>
      <c r="E100" s="48"/>
      <c r="F100" s="32"/>
      <c r="G100" s="33" t="s">
        <v>311</v>
      </c>
      <c r="H100" s="34">
        <v>37717.68418559726</v>
      </c>
      <c r="I100" s="34">
        <v>8681.220455012357</v>
      </c>
      <c r="J100" s="34">
        <v>2692.8539599595147</v>
      </c>
      <c r="K100" s="34">
        <v>3358.5039599595111</v>
      </c>
      <c r="L100" s="35">
        <f>IF(ISERROR(K100/$H100*100),"- ",(K100/$H100*100))</f>
        <v>8.9043217590807906</v>
      </c>
      <c r="M100" s="35">
        <f>IF(ISERROR(I100/$H100*100),"- ",(I100/$H100*100))</f>
        <v>23.016313547498594</v>
      </c>
      <c r="N100" s="35">
        <v>6.6903203974149434</v>
      </c>
      <c r="O100" s="35">
        <v>8.3441092172907112</v>
      </c>
      <c r="P100" s="42">
        <f>IF(AND(O100&lt;0,O99&lt;0),"NA",IF(AND(O100&gt;0,O99&lt;0),"LP",IF(AND(O100&lt;0,O99&gt;0),"PL",((O100/O99-1)*100))))</f>
        <v>-30.681032818173136</v>
      </c>
      <c r="Q100" s="34">
        <v>8.986661735927056</v>
      </c>
      <c r="R100" s="37">
        <v>6.9372714307236887</v>
      </c>
      <c r="S100" s="34">
        <v>0</v>
      </c>
      <c r="T100" s="38">
        <f>IF(O100&lt;0,"- ",IF(ISERROR(($E99-S100)/O100),"- ",(($E99-S100)/O100)))</f>
        <v>46.871390320438323</v>
      </c>
      <c r="U100" s="34">
        <v>-14178.872378675955</v>
      </c>
      <c r="V100" s="34">
        <v>0</v>
      </c>
      <c r="W100" s="34">
        <v>157125.1227224</v>
      </c>
      <c r="X100" s="38">
        <f>IF(I100&lt;0,"- ",IF(ISERROR((U100+V100+W100)/I100),"- ",(U100+V100+W100)/I100))</f>
        <v>16.466146791743991</v>
      </c>
      <c r="Y100" s="39">
        <f>IF(ISERROR(W100/H100),"- ",(W100/H100))</f>
        <v>4.1658210495966568</v>
      </c>
      <c r="Z100" s="34">
        <v>123.1227971825232</v>
      </c>
      <c r="AA100" s="40">
        <f>IF(Z100&lt;0,"- ",IF(ISERROR(($E99/Z100)),"- ",(($E99/Z100))))</f>
        <v>3.1765035310253262</v>
      </c>
      <c r="AB100" s="34">
        <v>1.0035480596122415</v>
      </c>
      <c r="AC100" s="41">
        <f>IF(ISERROR(AB100/$E99*100),"- ",(AB100/$E99*100))</f>
        <v>0.25659628218160102</v>
      </c>
      <c r="AD100" s="42">
        <v>15</v>
      </c>
      <c r="AE100" s="34">
        <v>4025</v>
      </c>
      <c r="AF100" s="43">
        <v>-0.29287649335882204</v>
      </c>
      <c r="AG100" s="44">
        <v>8.2105461565249342</v>
      </c>
    </row>
    <row r="101" spans="1:33" s="45" customFormat="1" ht="10.5" x14ac:dyDescent="0.15">
      <c r="A101" s="117"/>
      <c r="B101" s="29">
        <v>27</v>
      </c>
      <c r="C101" s="47"/>
      <c r="D101" s="49" t="s">
        <v>925</v>
      </c>
      <c r="E101" s="50"/>
      <c r="F101" s="51"/>
      <c r="G101" s="33" t="s">
        <v>407</v>
      </c>
      <c r="H101" s="34">
        <v>42984.800026692086</v>
      </c>
      <c r="I101" s="34">
        <v>10724.618870072449</v>
      </c>
      <c r="J101" s="34">
        <v>4198.4543061543363</v>
      </c>
      <c r="K101" s="34">
        <v>4198.4543061543363</v>
      </c>
      <c r="L101" s="35">
        <f>IF(ISERROR(K101/$H101*100),"- ",(K101/$H101*100))</f>
        <v>9.767299844473488</v>
      </c>
      <c r="M101" s="35">
        <f>IF(ISERROR(I101/$H101*100),"- ",(I101/$H101*100))</f>
        <v>24.949793562870664</v>
      </c>
      <c r="N101" s="35">
        <v>10.430942375538724</v>
      </c>
      <c r="O101" s="35">
        <v>10.430942375538724</v>
      </c>
      <c r="P101" s="42">
        <f>IF(AND(O101&lt;0,O100&lt;0),"NA",IF(AND(O101&gt;0,O100&lt;0),"LP",IF(AND(O101&lt;0,O100&gt;0),"PL",((O101/O100-1)*100))))</f>
        <v>25.00965775859769</v>
      </c>
      <c r="Q101" s="34">
        <v>11.015515510868921</v>
      </c>
      <c r="R101" s="37">
        <v>8.1775429247056017</v>
      </c>
      <c r="S101" s="34">
        <v>0</v>
      </c>
      <c r="T101" s="39">
        <f>IF(O101&lt;0,"- ",IF(ISERROR(($E99-S101)/O101),"- ",(($E99-S101)/O101)))</f>
        <v>37.494215375703384</v>
      </c>
      <c r="U101" s="34">
        <v>-17696.864202527973</v>
      </c>
      <c r="V101" s="34">
        <v>0</v>
      </c>
      <c r="W101" s="34">
        <v>157125.1227224</v>
      </c>
      <c r="X101" s="39">
        <f>IF(I101&lt;0,"- ",IF(ISERROR((U101+V101+W101)/I101),"- ",(U101+V101+W101)/I101))</f>
        <v>13.000765827581352</v>
      </c>
      <c r="Y101" s="39">
        <f>IF(ISERROR(W101/H101),"- ",(W101/H101))</f>
        <v>3.6553647481163272</v>
      </c>
      <c r="Z101" s="34">
        <v>131.98909820173111</v>
      </c>
      <c r="AA101" s="40">
        <f>IF(Z101&lt;0,"- ",IF(ISERROR(($E99/Z101)),"- ",(($E99/Z101))))</f>
        <v>2.963123510414821</v>
      </c>
      <c r="AB101" s="34">
        <v>1.5646413563308086</v>
      </c>
      <c r="AC101" s="41">
        <f>IF(ISERROR(AB101/$E99*100),"- ",(AB101/$E99*100))</f>
        <v>0.40006171217867775</v>
      </c>
      <c r="AD101" s="42">
        <v>15</v>
      </c>
      <c r="AE101" s="34">
        <v>4025</v>
      </c>
      <c r="AF101" s="43">
        <v>-0.34469082213595648</v>
      </c>
      <c r="AG101" s="44">
        <v>10.937736277697697</v>
      </c>
    </row>
    <row r="102" spans="1:33" s="45" customFormat="1" ht="10.5" x14ac:dyDescent="0.15">
      <c r="A102" s="117"/>
      <c r="B102" s="29">
        <v>28</v>
      </c>
      <c r="D102" s="47" t="s">
        <v>1123</v>
      </c>
      <c r="E102" s="50"/>
      <c r="F102" s="52"/>
      <c r="G102" s="33" t="s">
        <v>458</v>
      </c>
      <c r="H102" s="34">
        <v>51410.260632775578</v>
      </c>
      <c r="I102" s="34">
        <v>14451.506610597236</v>
      </c>
      <c r="J102" s="34">
        <v>6671.9116770490364</v>
      </c>
      <c r="K102" s="34">
        <v>6671.9116770490364</v>
      </c>
      <c r="L102" s="35">
        <f>IF(ISERROR(K102/$H102*100),"- ",(K102/$H102*100))</f>
        <v>12.977782246051273</v>
      </c>
      <c r="M102" s="35">
        <f>IF(ISERROR(I102/$H102*100),"- ",(I102/$H102*100))</f>
        <v>28.110160175659505</v>
      </c>
      <c r="N102" s="35">
        <v>16.576178079624935</v>
      </c>
      <c r="O102" s="35">
        <v>16.576178079624935</v>
      </c>
      <c r="P102" s="42">
        <f>IF(AND(O102&lt;0,O101&lt;0),"NA",IF(AND(O102&gt;0,O101&lt;0),"LP",IF(AND(O102&lt;0,O101&gt;0),"PL",((O102/O101-1)*100))))</f>
        <v>58.913523657241271</v>
      </c>
      <c r="Q102" s="34">
        <v>15.657517420757152</v>
      </c>
      <c r="R102" s="37">
        <v>11.922393941834335</v>
      </c>
      <c r="S102" s="34">
        <v>0</v>
      </c>
      <c r="T102" s="39">
        <f>IF(O102&lt;0,"- ",IF(ISERROR(($E99-S102)/O102),"- ",(($E99-S102)/O102)))</f>
        <v>23.594099805233835</v>
      </c>
      <c r="U102" s="34">
        <v>-23508.13204682614</v>
      </c>
      <c r="V102" s="34">
        <v>0</v>
      </c>
      <c r="W102" s="34">
        <v>157125.1227224</v>
      </c>
      <c r="X102" s="39">
        <f>IF(I102&lt;0,"- ",IF(ISERROR((U102+V102+W102)/I102),"- ",(U102+V102+W102)/I102))</f>
        <v>9.2458865553570053</v>
      </c>
      <c r="Y102" s="39">
        <f>IF(ISERROR(W102/H102),"- ",(W102/H102))</f>
        <v>3.0562988941983313</v>
      </c>
      <c r="Z102" s="34">
        <v>146.07884956941231</v>
      </c>
      <c r="AA102" s="40">
        <f>IF(Z102&lt;0,"- ",IF(ISERROR(($E99/Z102)),"- ",(($E99/Z102))))</f>
        <v>2.6773211943605908</v>
      </c>
      <c r="AB102" s="34">
        <v>2.4864267119437402</v>
      </c>
      <c r="AC102" s="41">
        <f>IF(ISERROR(AB102/$E99*100),"- ",(AB102/$E99*100))</f>
        <v>0.63575216362662745</v>
      </c>
      <c r="AD102" s="42">
        <v>15</v>
      </c>
      <c r="AE102" s="34">
        <v>4025</v>
      </c>
      <c r="AF102" s="43">
        <v>-0.42007931859026865</v>
      </c>
      <c r="AG102" s="44">
        <v>18.805657232338447</v>
      </c>
    </row>
    <row r="103" spans="1:33" s="45" customFormat="1" ht="10.5" x14ac:dyDescent="0.15">
      <c r="A103" s="117"/>
      <c r="B103" s="29"/>
      <c r="D103" s="47"/>
      <c r="E103" s="50"/>
      <c r="F103" s="52"/>
      <c r="G103" s="33"/>
      <c r="H103" s="34"/>
      <c r="I103" s="34"/>
      <c r="J103" s="34"/>
      <c r="K103" s="34"/>
      <c r="L103" s="35"/>
      <c r="M103" s="35"/>
      <c r="N103" s="35"/>
      <c r="O103" s="35"/>
      <c r="P103" s="42"/>
      <c r="Q103" s="34"/>
      <c r="R103" s="37"/>
      <c r="S103" s="34"/>
      <c r="T103" s="39"/>
      <c r="U103" s="34"/>
      <c r="V103" s="34"/>
      <c r="W103" s="34"/>
      <c r="X103" s="39"/>
      <c r="Y103" s="39"/>
      <c r="Z103" s="34"/>
      <c r="AA103" s="40"/>
      <c r="AB103" s="34"/>
      <c r="AC103" s="41"/>
      <c r="AD103" s="42"/>
      <c r="AE103" s="34"/>
      <c r="AF103" s="43"/>
      <c r="AG103" s="44"/>
    </row>
    <row r="104" spans="1:33" s="45" customFormat="1" ht="10.5" x14ac:dyDescent="0.15">
      <c r="A104" s="117"/>
      <c r="B104" s="46"/>
      <c r="D104" s="84" t="s">
        <v>525</v>
      </c>
      <c r="E104" s="85"/>
      <c r="F104" s="86"/>
      <c r="G104" s="87"/>
      <c r="H104" s="88"/>
      <c r="I104" s="88"/>
      <c r="J104" s="88"/>
      <c r="K104" s="88"/>
      <c r="L104" s="88"/>
      <c r="M104" s="88"/>
      <c r="N104" s="89"/>
      <c r="O104" s="89"/>
      <c r="P104" s="90"/>
      <c r="Q104" s="89"/>
      <c r="R104" s="89"/>
      <c r="S104" s="75"/>
      <c r="T104" s="91"/>
      <c r="U104" s="91"/>
      <c r="V104" s="91"/>
      <c r="W104" s="91"/>
      <c r="X104" s="91"/>
      <c r="Y104" s="89"/>
      <c r="Z104" s="89"/>
      <c r="AA104" s="89"/>
      <c r="AB104" s="89"/>
      <c r="AC104" s="89"/>
      <c r="AD104" s="89"/>
      <c r="AE104" s="89"/>
      <c r="AF104" s="89"/>
      <c r="AG104" s="89"/>
    </row>
    <row r="105" spans="1:33" s="45" customFormat="1" ht="10.5" x14ac:dyDescent="0.15">
      <c r="A105" s="117"/>
      <c r="B105" s="46"/>
      <c r="D105" s="45" t="s">
        <v>36</v>
      </c>
      <c r="E105" s="92"/>
      <c r="F105" s="93"/>
      <c r="G105" s="94"/>
      <c r="H105" s="56"/>
      <c r="I105" s="56"/>
      <c r="J105" s="56"/>
      <c r="K105" s="56"/>
      <c r="L105" s="56"/>
      <c r="M105" s="56"/>
      <c r="N105" s="57"/>
      <c r="O105" s="57"/>
      <c r="P105" s="95"/>
      <c r="Q105" s="57"/>
      <c r="R105" s="57"/>
      <c r="S105" s="44"/>
      <c r="T105" s="61"/>
      <c r="U105" s="61"/>
      <c r="V105" s="61"/>
      <c r="W105" s="61"/>
      <c r="X105" s="61"/>
      <c r="Y105" s="57"/>
      <c r="Z105" s="57"/>
      <c r="AA105" s="57"/>
      <c r="AB105" s="57"/>
      <c r="AC105" s="57"/>
      <c r="AD105" s="57"/>
      <c r="AE105" s="57"/>
      <c r="AF105" s="57"/>
      <c r="AG105" s="57"/>
    </row>
    <row r="106" spans="1:33" s="97" customFormat="1" x14ac:dyDescent="0.2">
      <c r="A106" s="118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2"/>
      <c r="Z106" s="102"/>
      <c r="AA106" s="102"/>
      <c r="AB106" s="102"/>
      <c r="AC106" s="102"/>
      <c r="AD106" s="102"/>
      <c r="AE106" s="102"/>
      <c r="AF106" s="102"/>
      <c r="AG106" s="102"/>
    </row>
    <row r="107" spans="1:33" s="97" customFormat="1" x14ac:dyDescent="0.2">
      <c r="A107" s="118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2"/>
      <c r="Z107" s="102"/>
      <c r="AA107" s="102"/>
      <c r="AB107" s="102"/>
      <c r="AC107" s="102"/>
      <c r="AD107" s="102"/>
      <c r="AE107" s="102"/>
      <c r="AF107" s="102"/>
      <c r="AG107" s="102"/>
    </row>
    <row r="108" spans="1:33" s="97" customFormat="1" x14ac:dyDescent="0.2">
      <c r="A108" s="118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4"/>
      <c r="T108" s="105"/>
      <c r="U108" s="105"/>
      <c r="V108" s="105"/>
      <c r="W108" s="105"/>
      <c r="X108" s="105"/>
      <c r="Y108" s="102"/>
      <c r="Z108" s="102"/>
      <c r="AA108" s="102"/>
      <c r="AB108" s="102"/>
      <c r="AC108" s="102"/>
      <c r="AD108" s="102"/>
      <c r="AE108" s="102"/>
      <c r="AF108" s="102"/>
      <c r="AG108" s="102"/>
    </row>
  </sheetData>
  <mergeCells count="12">
    <mergeCell ref="H4:J4"/>
    <mergeCell ref="K4:N4"/>
    <mergeCell ref="P4:T4"/>
    <mergeCell ref="H5:J5"/>
    <mergeCell ref="K5:N5"/>
    <mergeCell ref="P5:T5"/>
    <mergeCell ref="AB7:AD7"/>
    <mergeCell ref="AE7:AG7"/>
    <mergeCell ref="P6:T6"/>
    <mergeCell ref="H7:P7"/>
    <mergeCell ref="Q7:R7"/>
    <mergeCell ref="S7:AA7"/>
  </mergeCells>
  <conditionalFormatting sqref="G9:G12">
    <cfRule type="cellIs" dxfId="70" priority="68" stopIfTrue="1" operator="equal">
      <formula>#DIV/0!</formula>
    </cfRule>
  </conditionalFormatting>
  <conditionalFormatting sqref="G14:G17">
    <cfRule type="cellIs" dxfId="69" priority="67" stopIfTrue="1" operator="equal">
      <formula>#DIV/0!</formula>
    </cfRule>
  </conditionalFormatting>
  <conditionalFormatting sqref="G19:G103">
    <cfRule type="cellIs" dxfId="68" priority="1" stopIfTrue="1" operator="equal">
      <formula>#DIV/0!</formula>
    </cfRule>
  </conditionalFormatting>
  <conditionalFormatting sqref="AG9:AG103">
    <cfRule type="cellIs" dxfId="67" priority="4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rowBreaks count="1" manualBreakCount="1">
    <brk id="58" min="3" max="32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D063F-16DA-4467-BFC4-E6FE6333C454}">
  <sheetPr codeName="Sheet33">
    <pageSetUpPr autoPageBreaks="0"/>
  </sheetPr>
  <dimension ref="A1:AG83"/>
  <sheetViews>
    <sheetView showGridLines="0" zoomScaleNormal="100" zoomScaleSheetLayoutView="100" workbookViewId="0">
      <pane xSplit="4" ySplit="7" topLeftCell="E56" activePane="bottomRight" state="frozen"/>
      <selection sqref="A1:IV65536"/>
      <selection pane="topRight" sqref="A1:IV65536"/>
      <selection pane="bottomLeft" sqref="A1:IV65536"/>
      <selection pane="bottomRight" activeCell="AG11" sqref="AG11"/>
    </sheetView>
  </sheetViews>
  <sheetFormatPr defaultRowHeight="12.75" x14ac:dyDescent="0.2"/>
  <cols>
    <col min="1" max="1" width="5.140625" style="452" hidden="1" customWidth="1"/>
    <col min="2" max="2" width="2.7109375" style="9" hidden="1" customWidth="1"/>
    <col min="3" max="3" width="16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8.5703125" style="9" customWidth="1"/>
    <col min="10" max="10" width="7.42578125" style="9" customWidth="1"/>
    <col min="11" max="11" width="7.5703125" style="9" customWidth="1"/>
    <col min="12" max="12" width="5.5703125" style="10" customWidth="1"/>
    <col min="13" max="13" width="7.140625" style="10" customWidth="1"/>
    <col min="14" max="14" width="6.5703125" style="9" customWidth="1"/>
    <col min="15" max="15" width="6.42578125" style="9" customWidth="1"/>
    <col min="16" max="16" width="7.5703125" style="9" bestFit="1" customWidth="1"/>
    <col min="17" max="17" width="5.5703125" style="9" customWidth="1"/>
    <col min="18" max="19" width="5" style="9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8554687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idden="1" x14ac:dyDescent="0.2">
      <c r="A1" s="452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47</v>
      </c>
      <c r="K6" s="501"/>
      <c r="L6" s="501"/>
      <c r="M6" s="501"/>
      <c r="N6" s="501"/>
      <c r="P6" s="501"/>
      <c r="Q6" s="501"/>
      <c r="R6" s="501"/>
      <c r="S6" s="501"/>
      <c r="T6" s="501"/>
    </row>
    <row r="7" spans="1:33" s="13" customFormat="1" ht="12" x14ac:dyDescent="0.2">
      <c r="A7" s="453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454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455">
        <v>1</v>
      </c>
      <c r="B9" s="29">
        <v>25</v>
      </c>
      <c r="C9" s="30" t="str">
        <f>VLOOKUP($A9,'All cos summary'!$A$298:$B$310,2,FALSE)</f>
        <v>DLFU IB Equity</v>
      </c>
      <c r="D9" s="30" t="s">
        <v>756</v>
      </c>
      <c r="E9" s="31">
        <v>522.25</v>
      </c>
      <c r="F9" s="32">
        <v>13875.720908694251</v>
      </c>
      <c r="G9" s="33" t="s">
        <v>518</v>
      </c>
      <c r="H9" s="34">
        <v>79936.615000000005</v>
      </c>
      <c r="I9" s="34">
        <v>21086.365000000002</v>
      </c>
      <c r="J9" s="34">
        <v>43676.314334459283</v>
      </c>
      <c r="K9" s="34">
        <v>46700.185334459282</v>
      </c>
      <c r="L9" s="35">
        <f>IF(ISERROR(K9/$H9*100),"- ",(K9/$H9*100))</f>
        <v>58.421519768455646</v>
      </c>
      <c r="M9" s="35">
        <f>IF(ISERROR(I9/$H9*100),"- ",(I9/$H9*100))</f>
        <v>26.378856547778511</v>
      </c>
      <c r="N9" s="35">
        <v>17.64485692015484</v>
      </c>
      <c r="O9" s="35">
        <v>18.86647490585354</v>
      </c>
      <c r="P9" s="36" t="s">
        <v>50</v>
      </c>
      <c r="Q9" s="34">
        <v>6.059478465904399</v>
      </c>
      <c r="R9" s="37">
        <v>11.392924150383561</v>
      </c>
      <c r="S9" s="34">
        <v>0</v>
      </c>
      <c r="T9" s="38">
        <f>IF(O9&lt;0,"- ",IF(ISERROR(($E9-S9)/O9),"- ",(($E9-S9)/O9)))</f>
        <v>27.68137675989307</v>
      </c>
      <c r="U9" s="34">
        <v>-17535.239000000001</v>
      </c>
      <c r="V9" s="34">
        <v>0</v>
      </c>
      <c r="W9" s="34">
        <v>1292731.5384585001</v>
      </c>
      <c r="X9" s="38">
        <f>IF(I9&lt;0,"- ",IF(ISERROR((U9+V9+W9)/I9),"- ",(U9+V9+W9)/I9))</f>
        <v>60.474922987366476</v>
      </c>
      <c r="Y9" s="39">
        <f>IF(ISERROR(W9/H9),"- ",(W9/H9))</f>
        <v>16.171957474787991</v>
      </c>
      <c r="Z9" s="34">
        <v>171.8992445360158</v>
      </c>
      <c r="AA9" s="40">
        <f>IF(Z9&lt;0,"- ",IF(ISERROR(($E9/Z9)),"- ",(($E9/Z9))))</f>
        <v>3.0381169004531592</v>
      </c>
      <c r="AB9" s="34">
        <v>3.0000141397002382</v>
      </c>
      <c r="AC9" s="41">
        <f>IF(ISERROR(AB9/$E9*100),"- ",(AB9/$E9*100))</f>
        <v>0.57444023737678096</v>
      </c>
      <c r="AD9" s="42">
        <v>17.002201566584944</v>
      </c>
      <c r="AE9" s="34">
        <v>4950.6000000000004</v>
      </c>
      <c r="AF9" s="43">
        <v>-4.277835127540721E-2</v>
      </c>
      <c r="AG9" s="44">
        <v>4.9294967013733286</v>
      </c>
    </row>
    <row r="10" spans="1:33" s="45" customFormat="1" ht="10.5" x14ac:dyDescent="0.15">
      <c r="A10" s="456"/>
      <c r="B10" s="29">
        <v>26</v>
      </c>
      <c r="C10" s="47"/>
      <c r="D10" s="47" t="s">
        <v>1067</v>
      </c>
      <c r="E10" s="48"/>
      <c r="F10" s="32"/>
      <c r="G10" s="33" t="s">
        <v>311</v>
      </c>
      <c r="H10" s="34">
        <v>79396.0817028452</v>
      </c>
      <c r="I10" s="34">
        <v>14740.916800880012</v>
      </c>
      <c r="J10" s="34">
        <v>39668.745430358555</v>
      </c>
      <c r="K10" s="34">
        <v>39668.745430358555</v>
      </c>
      <c r="L10" s="35">
        <f>IF(ISERROR(K10/$H10*100),"- ",(K10/$H10*100))</f>
        <v>49.963102182833545</v>
      </c>
      <c r="M10" s="35">
        <f>IF(ISERROR(I10/$H10*100),"- ",(I10/$H10*100))</f>
        <v>18.566302624417499</v>
      </c>
      <c r="N10" s="35">
        <v>16.025833406196643</v>
      </c>
      <c r="O10" s="35">
        <v>16.025833406196643</v>
      </c>
      <c r="P10" s="42">
        <f>IF(AND(O10&lt;0,O9&lt;0),"NA",IF(AND(O10&gt;0,O9&lt;0),"LP",IF(AND(O10&lt;0,O9&gt;0),"PL",((O10/O9-1)*100))))</f>
        <v>-15.056556743282002</v>
      </c>
      <c r="Q10" s="34">
        <v>6.346520537496489</v>
      </c>
      <c r="R10" s="37">
        <v>9.084313288625701</v>
      </c>
      <c r="S10" s="34">
        <v>0</v>
      </c>
      <c r="T10" s="38">
        <f>IF(O10&lt;0,"- ",IF(ISERROR(($E9-S10)/O10),"- ",(($E9-S10)/O10)))</f>
        <v>32.588008795727511</v>
      </c>
      <c r="U10" s="34">
        <v>-79047.853667627453</v>
      </c>
      <c r="V10" s="34">
        <v>0</v>
      </c>
      <c r="W10" s="34">
        <v>1292731.5384585001</v>
      </c>
      <c r="X10" s="38">
        <f>IF(I10&lt;0,"- ",IF(ISERROR((U10+V10+W10)/I10),"- ",(U10+V10+W10)/I10))</f>
        <v>82.334341967008271</v>
      </c>
      <c r="Y10" s="39">
        <f>IF(ISERROR(W10/H10),"- ",(W10/H10))</f>
        <v>16.282057133458945</v>
      </c>
      <c r="Z10" s="34">
        <v>180.92507794221245</v>
      </c>
      <c r="AA10" s="40">
        <f>IF(Z10&lt;0,"- ",IF(ISERROR(($E9/Z10)),"- ",(($E9/Z10))))</f>
        <v>2.8865539589089297</v>
      </c>
      <c r="AB10" s="34">
        <v>3.0000141397002382</v>
      </c>
      <c r="AC10" s="41">
        <f>IF(ISERROR(AB10/$E9*100),"- ",(AB10/$E9*100))</f>
        <v>0.57444023737678096</v>
      </c>
      <c r="AD10" s="42">
        <v>18.719863508254335</v>
      </c>
      <c r="AE10" s="34">
        <v>4950.6000000000004</v>
      </c>
      <c r="AF10" s="43">
        <v>-0.18102298414524809</v>
      </c>
      <c r="AG10" s="44">
        <v>6.1870574122179152</v>
      </c>
    </row>
    <row r="11" spans="1:33" s="45" customFormat="1" ht="10.5" x14ac:dyDescent="0.15">
      <c r="A11" s="456"/>
      <c r="B11" s="29">
        <v>27</v>
      </c>
      <c r="C11" s="47"/>
      <c r="D11" s="49" t="s">
        <v>943</v>
      </c>
      <c r="E11" s="50"/>
      <c r="F11" s="51"/>
      <c r="G11" s="33" t="s">
        <v>407</v>
      </c>
      <c r="H11" s="34">
        <v>58551.025490247048</v>
      </c>
      <c r="I11" s="34">
        <v>9900.5123662109181</v>
      </c>
      <c r="J11" s="34">
        <v>42210.915638667953</v>
      </c>
      <c r="K11" s="34">
        <v>42210.915638667953</v>
      </c>
      <c r="L11" s="35">
        <f>IF(ISERROR(K11/$H11*100),"- ",(K11/$H11*100))</f>
        <v>72.092530037239229</v>
      </c>
      <c r="M11" s="35">
        <f>IF(ISERROR(I11/$H11*100),"- ",(I11/$H11*100))</f>
        <v>16.909204037528028</v>
      </c>
      <c r="N11" s="35">
        <v>17.05284839763582</v>
      </c>
      <c r="O11" s="35">
        <v>17.05284839763582</v>
      </c>
      <c r="P11" s="42">
        <f>IF(AND(O11&lt;0,O10&lt;0),"NA",IF(AND(O11&gt;0,O10&lt;0),"LP",IF(AND(O11&lt;0,O10&gt;0),"PL",((O11/O10-1)*100))))</f>
        <v>6.4084966154837497</v>
      </c>
      <c r="Q11" s="34">
        <v>5.9241233917124294</v>
      </c>
      <c r="R11" s="37">
        <v>9.1953142469925311</v>
      </c>
      <c r="S11" s="34">
        <v>0</v>
      </c>
      <c r="T11" s="39">
        <f>IF(O11&lt;0,"- ",IF(ISERROR(($E9-S11)/O11),"- ",(($E9-S11)/O11)))</f>
        <v>30.625382213120709</v>
      </c>
      <c r="U11" s="34">
        <v>-177769.31183947803</v>
      </c>
      <c r="V11" s="34">
        <v>0</v>
      </c>
      <c r="W11" s="34">
        <v>1292731.5384585001</v>
      </c>
      <c r="X11" s="39">
        <f>IF(I11&lt;0,"- ",IF(ISERROR((U11+V11+W11)/I11),"- ",(U11+V11+W11)/I11))</f>
        <v>112.61661875442266</v>
      </c>
      <c r="Y11" s="39">
        <f>IF(ISERROR(W11/H11),"- ",(W11/H11))</f>
        <v>22.078717283505696</v>
      </c>
      <c r="Z11" s="34">
        <v>189.97792633984827</v>
      </c>
      <c r="AA11" s="40">
        <f>IF(Z11&lt;0,"- ",IF(ISERROR(($E9/Z11)),"- ",(($E9/Z11))))</f>
        <v>2.7490035819517047</v>
      </c>
      <c r="AB11" s="34">
        <v>3.0000141397002382</v>
      </c>
      <c r="AC11" s="41">
        <f>IF(ISERROR(AB11/$E9*100),"- ",(AB11/$E9*100))</f>
        <v>0.57444023737678096</v>
      </c>
      <c r="AD11" s="42">
        <v>17.592451828259701</v>
      </c>
      <c r="AE11" s="34">
        <v>4950.6000000000004</v>
      </c>
      <c r="AF11" s="43">
        <v>-0.38725639117341704</v>
      </c>
      <c r="AG11" s="44">
        <v>11433334.855817392</v>
      </c>
    </row>
    <row r="12" spans="1:33" s="45" customFormat="1" ht="10.5" x14ac:dyDescent="0.15">
      <c r="A12" s="456"/>
      <c r="B12" s="29">
        <v>28</v>
      </c>
      <c r="D12" s="47" t="s">
        <v>1121</v>
      </c>
      <c r="E12" s="50"/>
      <c r="F12" s="52"/>
      <c r="G12" s="33" t="s">
        <v>458</v>
      </c>
      <c r="H12" s="34">
        <v>124074.13306383629</v>
      </c>
      <c r="I12" s="34">
        <v>41294.183417766733</v>
      </c>
      <c r="J12" s="34">
        <v>71556.957829791965</v>
      </c>
      <c r="K12" s="34">
        <v>71556.957829791965</v>
      </c>
      <c r="L12" s="35">
        <f>IF(ISERROR(K12/$H12*100),"- ",(K12/$H12*100))</f>
        <v>57.67274456229795</v>
      </c>
      <c r="M12" s="35">
        <f>IF(ISERROR(I12/$H12*100),"- ",(I12/$H12*100))</f>
        <v>33.28186334900348</v>
      </c>
      <c r="N12" s="35">
        <v>28.90839810519612</v>
      </c>
      <c r="O12" s="35">
        <v>28.90839810519612</v>
      </c>
      <c r="P12" s="42">
        <f>IF(AND(O12&lt;0,O11&lt;0),"NA",IF(AND(O12&gt;0,O11&lt;0),"LP",IF(AND(O12&lt;0,O11&gt;0),"PL",((O12/O11-1)*100))))</f>
        <v>69.522401367292602</v>
      </c>
      <c r="Q12" s="34">
        <v>12.037712655080082</v>
      </c>
      <c r="R12" s="37">
        <v>14.423036251595617</v>
      </c>
      <c r="S12" s="34">
        <v>0</v>
      </c>
      <c r="T12" s="39">
        <f>IF(O12&lt;0,"- ",IF(ISERROR(($E9-S12)/O12),"- ",(($E9-S12)/O12)))</f>
        <v>18.065684514913627</v>
      </c>
      <c r="U12" s="34">
        <v>-291134.51610252407</v>
      </c>
      <c r="V12" s="34">
        <v>0</v>
      </c>
      <c r="W12" s="34">
        <v>1292731.5384585001</v>
      </c>
      <c r="X12" s="39">
        <f>IF(I12&lt;0,"- ",IF(ISERROR((U12+V12+W12)/I12),"- ",(U12+V12+W12)/I12))</f>
        <v>24.255159914968583</v>
      </c>
      <c r="Y12" s="39">
        <f>IF(ISERROR(W12/H12),"- ",(W12/H12))</f>
        <v>10.419025356343923</v>
      </c>
      <c r="Z12" s="34">
        <v>210.88632444504441</v>
      </c>
      <c r="AA12" s="40">
        <f>IF(Z12&lt;0,"- ",IF(ISERROR(($E9/Z12)),"- ",(($E9/Z12))))</f>
        <v>2.4764526641275637</v>
      </c>
      <c r="AB12" s="34">
        <v>3.0000141397002382</v>
      </c>
      <c r="AC12" s="41">
        <f>IF(ISERROR(AB12/$E9*100),"- ",(AB12/$E9*100))</f>
        <v>0.57444023737678096</v>
      </c>
      <c r="AD12" s="42">
        <v>10.377656101121019</v>
      </c>
      <c r="AE12" s="34">
        <v>4950.6000000000004</v>
      </c>
      <c r="AF12" s="43">
        <v>-0.58681137476881762</v>
      </c>
      <c r="AG12" s="44">
        <v>53107348.019981273</v>
      </c>
    </row>
    <row r="13" spans="1:33" s="45" customFormat="1" ht="10.5" x14ac:dyDescent="0.15">
      <c r="A13" s="45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455">
        <v>2</v>
      </c>
      <c r="B14" s="29">
        <v>25</v>
      </c>
      <c r="C14" s="30" t="str">
        <f>VLOOKUP($A14,'All cos summary'!$A$298:$B$310,2,FALSE)</f>
        <v>LODHA IB Equity</v>
      </c>
      <c r="D14" s="63" t="s">
        <v>1155</v>
      </c>
      <c r="E14" s="64">
        <v>696.05</v>
      </c>
      <c r="F14" s="65">
        <v>7463.0479954038519</v>
      </c>
      <c r="G14" s="33" t="s">
        <v>518</v>
      </c>
      <c r="H14" s="66">
        <v>137795</v>
      </c>
      <c r="I14" s="66">
        <v>39880</v>
      </c>
      <c r="J14" s="66">
        <v>27643</v>
      </c>
      <c r="K14" s="66">
        <v>27643</v>
      </c>
      <c r="L14" s="67">
        <f>IF(ISERROR(K14/$H14*100),"- ",(K14/$H14*100))</f>
        <v>20.060960121920242</v>
      </c>
      <c r="M14" s="67">
        <f>IF(ISERROR(I14/$H14*100),"- ",(I14/$H14*100))</f>
        <v>28.94154359737291</v>
      </c>
      <c r="N14" s="67">
        <v>27.709502806736165</v>
      </c>
      <c r="O14" s="67">
        <v>27.709502806736165</v>
      </c>
      <c r="P14" s="68" t="s">
        <v>50</v>
      </c>
      <c r="Q14" s="66">
        <v>15.380812189585816</v>
      </c>
      <c r="R14" s="69">
        <v>14.685327687922841</v>
      </c>
      <c r="S14" s="66">
        <v>0</v>
      </c>
      <c r="T14" s="70">
        <f>IF(O14&lt;0,"- ",IF(ISERROR(($E14-S14)/O14),"- ",(($E14-S14)/O14)))</f>
        <v>25.119541294360236</v>
      </c>
      <c r="U14" s="66">
        <v>53389</v>
      </c>
      <c r="V14" s="66">
        <v>670</v>
      </c>
      <c r="W14" s="66">
        <v>695294.86649179994</v>
      </c>
      <c r="X14" s="70">
        <f>IF(I14&lt;0,"- ",IF(ISERROR((U14+V14+W14)/I14),"- ",(U14+V14+W14)/I14))</f>
        <v>18.790217314237712</v>
      </c>
      <c r="Y14" s="70">
        <f>IF(ISERROR(W14/H14),"- ",(W14/H14))</f>
        <v>5.0458642656975936</v>
      </c>
      <c r="Z14" s="66">
        <v>202.26343223736967</v>
      </c>
      <c r="AA14" s="71">
        <f>IF(Z14&lt;0,"- ",IF(ISERROR(($E14/Z14)),"- ",(($E14/Z14))))</f>
        <v>3.4413042056121084</v>
      </c>
      <c r="AB14" s="66">
        <v>2.25</v>
      </c>
      <c r="AC14" s="72">
        <f>IF(ISERROR(AB14/$E14*100),"- ",(AB14/$E14*100))</f>
        <v>0.32325263989655917</v>
      </c>
      <c r="AD14" s="73">
        <v>8.1199580363925765</v>
      </c>
      <c r="AE14" s="66">
        <v>9976</v>
      </c>
      <c r="AF14" s="74">
        <v>0.28263999915296412</v>
      </c>
      <c r="AG14" s="75">
        <v>6.7626933575978159</v>
      </c>
    </row>
    <row r="15" spans="1:33" s="45" customFormat="1" ht="10.5" x14ac:dyDescent="0.15">
      <c r="A15" s="456"/>
      <c r="B15" s="29">
        <v>26</v>
      </c>
      <c r="C15" s="47"/>
      <c r="D15" s="47" t="s">
        <v>1068</v>
      </c>
      <c r="E15" s="48"/>
      <c r="F15" s="32"/>
      <c r="G15" s="33" t="s">
        <v>311</v>
      </c>
      <c r="H15" s="34">
        <v>190994.8491536653</v>
      </c>
      <c r="I15" s="34">
        <v>50907.043823596563</v>
      </c>
      <c r="J15" s="34">
        <v>35552.063585446427</v>
      </c>
      <c r="K15" s="34">
        <v>35552.063585446427</v>
      </c>
      <c r="L15" s="35">
        <f>IF(ISERROR(K15/$H15*100),"- ",(K15/$H15*100))</f>
        <v>18.614147838533039</v>
      </c>
      <c r="M15" s="35">
        <f>IF(ISERROR(I15/$H15*100),"- ",(I15/$H15*100))</f>
        <v>26.653621314488536</v>
      </c>
      <c r="N15" s="35">
        <v>35.637593810591845</v>
      </c>
      <c r="O15" s="35">
        <v>35.637593810591845</v>
      </c>
      <c r="P15" s="42">
        <f>IF(AND(O15&lt;0,O14&lt;0),"NA",IF(AND(O15&gt;0,O14&lt;0),"LP",IF(AND(O15&lt;0,O14&gt;0),"PL",((O15/O14-1)*100))))</f>
        <v>28.611451671115383</v>
      </c>
      <c r="Q15" s="34">
        <v>17.878209325440135</v>
      </c>
      <c r="R15" s="37">
        <v>16.347077979905603</v>
      </c>
      <c r="S15" s="34">
        <v>0</v>
      </c>
      <c r="T15" s="38">
        <f>IF(O15&lt;0,"- ",IF(ISERROR(($E14-S15)/O15),"- ",(($E14-S15)/O15)))</f>
        <v>19.531341080416237</v>
      </c>
      <c r="U15" s="34">
        <v>31415.083346416686</v>
      </c>
      <c r="V15" s="34">
        <v>670</v>
      </c>
      <c r="W15" s="34">
        <v>695294.86649179994</v>
      </c>
      <c r="X15" s="38">
        <f>IF(I15&lt;0,"- ",IF(ISERROR((U15+V15+W15)/I15),"- ",(U15+V15+W15)/I15))</f>
        <v>14.288394988299432</v>
      </c>
      <c r="Y15" s="39">
        <f>IF(ISERROR(W15/H15),"- ",(W15/H15))</f>
        <v>3.6403854322395839</v>
      </c>
      <c r="Z15" s="34">
        <v>233.74835964860307</v>
      </c>
      <c r="AA15" s="40">
        <f>IF(Z15&lt;0,"- ",IF(ISERROR(($E14/Z15)),"- ",(($E14/Z15))))</f>
        <v>2.9777749073678246</v>
      </c>
      <c r="AB15" s="34">
        <v>4.15266639935846</v>
      </c>
      <c r="AC15" s="41">
        <f>IF(ISERROR(AB15/$E14*100),"- ",(AB15/$E14*100))</f>
        <v>0.59660461164549394</v>
      </c>
      <c r="AD15" s="42">
        <v>11.652488160197411</v>
      </c>
      <c r="AE15" s="34">
        <v>9976</v>
      </c>
      <c r="AF15" s="43">
        <v>0.14400502935950879</v>
      </c>
      <c r="AG15" s="44">
        <v>11.504153144204347</v>
      </c>
    </row>
    <row r="16" spans="1:33" s="45" customFormat="1" ht="10.5" x14ac:dyDescent="0.15">
      <c r="A16" s="456"/>
      <c r="B16" s="29">
        <v>27</v>
      </c>
      <c r="C16" s="47"/>
      <c r="D16" s="49" t="s">
        <v>1069</v>
      </c>
      <c r="E16" s="50"/>
      <c r="F16" s="51"/>
      <c r="G16" s="33" t="s">
        <v>407</v>
      </c>
      <c r="H16" s="34">
        <v>248770.88267193004</v>
      </c>
      <c r="I16" s="34">
        <v>71101.892473759683</v>
      </c>
      <c r="J16" s="34">
        <v>51434.673196555523</v>
      </c>
      <c r="K16" s="34">
        <v>51434.673196555523</v>
      </c>
      <c r="L16" s="35">
        <f>IF(ISERROR(K16/$H16*100),"- ",(K16/$H16*100))</f>
        <v>20.67551983741831</v>
      </c>
      <c r="M16" s="35">
        <f>IF(ISERROR(I16/$H16*100),"- ",(I16/$H16*100))</f>
        <v>28.581275955645609</v>
      </c>
      <c r="N16" s="35">
        <v>51.558413388688372</v>
      </c>
      <c r="O16" s="35">
        <v>51.558413388688372</v>
      </c>
      <c r="P16" s="42">
        <f>IF(AND(O16&lt;0,O15&lt;0),"NA",IF(AND(O16&gt;0,O15&lt;0),"LP",IF(AND(O16&lt;0,O15&gt;0),"PL",((O16/O15-1)*100))))</f>
        <v>44.674227061212825</v>
      </c>
      <c r="Q16" s="34">
        <v>22.729176233981445</v>
      </c>
      <c r="R16" s="37">
        <v>20.07298445116864</v>
      </c>
      <c r="S16" s="34">
        <v>0</v>
      </c>
      <c r="T16" s="39">
        <f>IF(O16&lt;0,"- ",IF(ISERROR(($E14-S16)/O16),"- ",(($E14-S16)/O16)))</f>
        <v>13.500221481848575</v>
      </c>
      <c r="U16" s="34">
        <v>13425.680485991594</v>
      </c>
      <c r="V16" s="34">
        <v>670</v>
      </c>
      <c r="W16" s="34">
        <v>695294.86649179994</v>
      </c>
      <c r="X16" s="39">
        <f>IF(I16&lt;0,"- ",IF(ISERROR((U16+V16+W16)/I16),"- ",(U16+V16+W16)/I16))</f>
        <v>9.9770979688001109</v>
      </c>
      <c r="Y16" s="39">
        <f>IF(ISERROR(W16/H16),"- ",(W16/H16))</f>
        <v>2.7949206073635611</v>
      </c>
      <c r="Z16" s="34">
        <v>279.96113396570269</v>
      </c>
      <c r="AA16" s="40">
        <f>IF(Z16&lt;0,"- ",IF(ISERROR(($E14/Z16)),"- ",(($E14/Z16))))</f>
        <v>2.4862379650357869</v>
      </c>
      <c r="AB16" s="34">
        <v>5.3456390715887769</v>
      </c>
      <c r="AC16" s="41">
        <f>IF(ISERROR(AB16/$E14*100),"- ",(AB16/$E14*100))</f>
        <v>0.76799641858900614</v>
      </c>
      <c r="AD16" s="42">
        <v>10.368121748218071</v>
      </c>
      <c r="AE16" s="34">
        <v>9976</v>
      </c>
      <c r="AF16" s="43">
        <v>5.2258649197426205E-2</v>
      </c>
      <c r="AG16" s="44">
        <v>28.776880681095275</v>
      </c>
    </row>
    <row r="17" spans="1:33" s="45" customFormat="1" ht="10.5" x14ac:dyDescent="0.15">
      <c r="A17" s="456"/>
      <c r="B17" s="29">
        <v>28</v>
      </c>
      <c r="D17" s="47" t="s">
        <v>1121</v>
      </c>
      <c r="E17" s="50"/>
      <c r="F17" s="52"/>
      <c r="G17" s="33" t="s">
        <v>458</v>
      </c>
      <c r="H17" s="34">
        <v>265796.3586064814</v>
      </c>
      <c r="I17" s="34">
        <v>72120.140075181436</v>
      </c>
      <c r="J17" s="34">
        <v>52672.47565372019</v>
      </c>
      <c r="K17" s="34">
        <v>52672.47565372019</v>
      </c>
      <c r="L17" s="35">
        <f>IF(ISERROR(K17/$H17*100),"- ",(K17/$H17*100))</f>
        <v>19.816853748437989</v>
      </c>
      <c r="M17" s="35">
        <f>IF(ISERROR(I17/$H17*100),"- ",(I17/$H17*100))</f>
        <v>27.133607267343052</v>
      </c>
      <c r="N17" s="35">
        <v>52.799193718644929</v>
      </c>
      <c r="O17" s="35">
        <v>52.799193718644929</v>
      </c>
      <c r="P17" s="42">
        <f>IF(AND(O17&lt;0,O16&lt;0),"NA",IF(AND(O17&gt;0,O16&lt;0),"LP",IF(AND(O17&lt;0,O16&gt;0),"PL",((O17/O16-1)*100))))</f>
        <v>2.4065525845463176</v>
      </c>
      <c r="Q17" s="34">
        <v>20.748190220569569</v>
      </c>
      <c r="R17" s="37">
        <v>17.454633788392986</v>
      </c>
      <c r="S17" s="34">
        <v>0</v>
      </c>
      <c r="T17" s="39">
        <f>IF(O17&lt;0,"- ",IF(ISERROR(($E14-S17)/O17),"- ",(($E14-S17)/O17)))</f>
        <v>13.182966461743609</v>
      </c>
      <c r="U17" s="34">
        <v>-15185.331986822697</v>
      </c>
      <c r="V17" s="34">
        <v>670</v>
      </c>
      <c r="W17" s="34">
        <v>695294.86649179994</v>
      </c>
      <c r="X17" s="39">
        <f>IF(I17&lt;0,"- ",IF(ISERROR((U17+V17+W17)/I17),"- ",(U17+V17+W17)/I17))</f>
        <v>9.4395204140660383</v>
      </c>
      <c r="Y17" s="39">
        <f>IF(ISERROR(W17/H17),"- ",(W17/H17))</f>
        <v>2.6158931226036941</v>
      </c>
      <c r="Z17" s="34">
        <v>325.0265656760443</v>
      </c>
      <c r="AA17" s="40">
        <f>IF(Z17&lt;0,"- ",IF(ISERROR(($E14/Z17)),"- ",(($E14/Z17))))</f>
        <v>2.1415172589115583</v>
      </c>
      <c r="AB17" s="34">
        <v>7.7337620083032563</v>
      </c>
      <c r="AC17" s="41">
        <f>IF(ISERROR(AB17/$E14*100),"- ",(AB17/$E14*100))</f>
        <v>1.1110928824514412</v>
      </c>
      <c r="AD17" s="42">
        <v>14.647500205239384</v>
      </c>
      <c r="AE17" s="34">
        <v>9976</v>
      </c>
      <c r="AF17" s="43">
        <v>-5.0209757987298813E-2</v>
      </c>
      <c r="AG17" s="44">
        <v>36.158996110360931</v>
      </c>
    </row>
    <row r="18" spans="1:33" s="45" customFormat="1" ht="10.5" x14ac:dyDescent="0.15">
      <c r="A18" s="456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455">
        <v>3</v>
      </c>
      <c r="B19" s="29">
        <v>25</v>
      </c>
      <c r="C19" s="30" t="str">
        <f>VLOOKUP($A19,'All cos summary'!$A$298:$B$310,2,FALSE)</f>
        <v>OBER IB Equity</v>
      </c>
      <c r="D19" s="63" t="s">
        <v>766</v>
      </c>
      <c r="E19" s="64">
        <v>1506.9</v>
      </c>
      <c r="F19" s="65">
        <v>5881.0949491257443</v>
      </c>
      <c r="G19" s="33" t="s">
        <v>518</v>
      </c>
      <c r="H19" s="66">
        <v>52862.744999999995</v>
      </c>
      <c r="I19" s="66">
        <v>30880.674000000014</v>
      </c>
      <c r="J19" s="66">
        <v>22105.274000000016</v>
      </c>
      <c r="K19" s="66">
        <v>22105.274000000016</v>
      </c>
      <c r="L19" s="67">
        <f>IF(ISERROR(K19/$H19*100),"- ",(K19/$H19*100))</f>
        <v>41.816356679926507</v>
      </c>
      <c r="M19" s="67">
        <f>IF(ISERROR(I19/$H19*100),"- ",(I19/$H19*100))</f>
        <v>58.416705375401932</v>
      </c>
      <c r="N19" s="67">
        <v>60.795583058305873</v>
      </c>
      <c r="O19" s="67">
        <v>60.795583058305873</v>
      </c>
      <c r="P19" s="68" t="s">
        <v>50</v>
      </c>
      <c r="Q19" s="66">
        <v>17.560299946745729</v>
      </c>
      <c r="R19" s="69">
        <v>14.961631893458538</v>
      </c>
      <c r="S19" s="66">
        <v>0</v>
      </c>
      <c r="T19" s="70">
        <f>IF(O19&lt;0,"- ",IF(ISERROR(($E19-S19)/O19),"- ",(($E19-S19)/O19)))</f>
        <v>24.786340128604589</v>
      </c>
      <c r="U19" s="66">
        <v>22974.188000000013</v>
      </c>
      <c r="V19" s="66">
        <v>0</v>
      </c>
      <c r="W19" s="66">
        <v>547912.21093529998</v>
      </c>
      <c r="X19" s="70">
        <f>IF(I19&lt;0,"- ",IF(ISERROR((U19+V19+W19)/I19),"- ",(U19+V19+W19)/I19))</f>
        <v>18.486850349681475</v>
      </c>
      <c r="Y19" s="70">
        <f>IF(ISERROR(W19/H19),"- ",(W19/H19))</f>
        <v>10.364808163770157</v>
      </c>
      <c r="Z19" s="66">
        <v>431.92711771177119</v>
      </c>
      <c r="AA19" s="71">
        <f>IF(Z19&lt;0,"- ",IF(ISERROR(($E19/Z19)),"- ",(($E19/Z19))))</f>
        <v>3.4887830335430987</v>
      </c>
      <c r="AB19" s="66">
        <v>8.0000000000000018</v>
      </c>
      <c r="AC19" s="72">
        <f>IF(ISERROR(AB19/$E19*100),"- ",(AB19/$E19*100))</f>
        <v>0.53089123365850421</v>
      </c>
      <c r="AD19" s="73">
        <v>13.158850688754178</v>
      </c>
      <c r="AE19" s="66">
        <v>3636</v>
      </c>
      <c r="AF19" s="74">
        <v>0.15549743645209391</v>
      </c>
      <c r="AG19" s="75">
        <v>11.309457452022778</v>
      </c>
    </row>
    <row r="20" spans="1:33" s="45" customFormat="1" ht="10.5" x14ac:dyDescent="0.15">
      <c r="A20" s="456"/>
      <c r="B20" s="29">
        <v>26</v>
      </c>
      <c r="C20" s="47"/>
      <c r="D20" s="47" t="s">
        <v>1033</v>
      </c>
      <c r="E20" s="48"/>
      <c r="F20" s="32"/>
      <c r="G20" s="33" t="s">
        <v>311</v>
      </c>
      <c r="H20" s="34">
        <v>61880.954774243604</v>
      </c>
      <c r="I20" s="34">
        <v>38324.157827100804</v>
      </c>
      <c r="J20" s="34">
        <v>27526.69092805935</v>
      </c>
      <c r="K20" s="34">
        <v>27526.69092805935</v>
      </c>
      <c r="L20" s="35">
        <f>IF(ISERROR(K20/$H20*100),"- ",(K20/$H20*100))</f>
        <v>44.483300279517742</v>
      </c>
      <c r="M20" s="35">
        <f>IF(ISERROR(I20/$H20*100),"- ",(I20/$H20*100))</f>
        <v>61.932072585040778</v>
      </c>
      <c r="N20" s="35">
        <v>75.705970649228135</v>
      </c>
      <c r="O20" s="35">
        <v>75.705970649228135</v>
      </c>
      <c r="P20" s="42">
        <f>IF(AND(O20&lt;0,O19&lt;0),"NA",IF(AND(O20&gt;0,O19&lt;0),"LP",IF(AND(O20&lt;0,O19&gt;0),"PL",((O20/O19-1)*100))))</f>
        <v>24.525445502549893</v>
      </c>
      <c r="Q20" s="34">
        <v>19.085420865433843</v>
      </c>
      <c r="R20" s="37">
        <v>16.253586221417926</v>
      </c>
      <c r="S20" s="34">
        <v>0</v>
      </c>
      <c r="T20" s="38">
        <f>IF(O20&lt;0,"- ",IF(ISERROR(($E19-S20)/O20),"- ",(($E19-S20)/O20)))</f>
        <v>19.90463878974602</v>
      </c>
      <c r="U20" s="34">
        <v>3165.7394825658594</v>
      </c>
      <c r="V20" s="34">
        <v>0</v>
      </c>
      <c r="W20" s="34">
        <v>547912.21093529998</v>
      </c>
      <c r="X20" s="38">
        <f>IF(I20&lt;0,"- ",IF(ISERROR((U20+V20+W20)/I20),"- ",(U20+V20+W20)/I20))</f>
        <v>14.379388397888626</v>
      </c>
      <c r="Y20" s="39">
        <f>IF(ISERROR(W20/H20),"- ",(W20/H20))</f>
        <v>8.85429471691595</v>
      </c>
      <c r="Z20" s="34">
        <v>499.6330883609993</v>
      </c>
      <c r="AA20" s="40">
        <f>IF(Z20&lt;0,"- ",IF(ISERROR(($E19/Z20)),"- ",(($E19/Z20))))</f>
        <v>3.0160132207081158</v>
      </c>
      <c r="AB20" s="34">
        <v>8.0000000000000018</v>
      </c>
      <c r="AC20" s="41">
        <f>IF(ISERROR(AB20/$E19*100),"- ",(AB20/$E19*100))</f>
        <v>0.53089123365850421</v>
      </c>
      <c r="AD20" s="42">
        <v>10.567198242615182</v>
      </c>
      <c r="AE20" s="34">
        <v>3636</v>
      </c>
      <c r="AF20" s="43">
        <v>1.8692628100089162E-2</v>
      </c>
      <c r="AG20" s="44">
        <v>12.749999057952584</v>
      </c>
    </row>
    <row r="21" spans="1:33" s="45" customFormat="1" ht="10.5" x14ac:dyDescent="0.15">
      <c r="A21" s="456"/>
      <c r="B21" s="29">
        <v>27</v>
      </c>
      <c r="C21" s="47"/>
      <c r="D21" s="49" t="s">
        <v>793</v>
      </c>
      <c r="E21" s="50"/>
      <c r="F21" s="51"/>
      <c r="G21" s="33" t="s">
        <v>407</v>
      </c>
      <c r="H21" s="34">
        <v>69390.270754079858</v>
      </c>
      <c r="I21" s="34">
        <v>40038.207114919576</v>
      </c>
      <c r="J21" s="34">
        <v>28313.864392385633</v>
      </c>
      <c r="K21" s="34">
        <v>28313.864392385633</v>
      </c>
      <c r="L21" s="35">
        <f>IF(ISERROR(K21/$H21*100),"- ",(K21/$H21*100))</f>
        <v>40.803795812716146</v>
      </c>
      <c r="M21" s="35">
        <f>IF(ISERROR(I21/$H21*100),"- ",(I21/$H21*100))</f>
        <v>57.70003010481912</v>
      </c>
      <c r="N21" s="35">
        <v>77.870914170477533</v>
      </c>
      <c r="O21" s="35">
        <v>77.870914170477533</v>
      </c>
      <c r="P21" s="42">
        <f>IF(AND(O21&lt;0,O20&lt;0),"NA",IF(AND(O21&gt;0,O20&lt;0),"LP",IF(AND(O21&lt;0,O20&gt;0),"PL",((O21/O20-1)*100))))</f>
        <v>2.8596734216384645</v>
      </c>
      <c r="Q21" s="34">
        <v>17.561862077700674</v>
      </c>
      <c r="R21" s="37">
        <v>14.567058768015198</v>
      </c>
      <c r="S21" s="34">
        <v>0</v>
      </c>
      <c r="T21" s="39">
        <f>IF(O21&lt;0,"- ",IF(ISERROR(($E19-S21)/O21),"- ",(($E19-S21)/O21)))</f>
        <v>19.351256063349222</v>
      </c>
      <c r="U21" s="34">
        <v>-24253.886606981869</v>
      </c>
      <c r="V21" s="34">
        <v>0</v>
      </c>
      <c r="W21" s="34">
        <v>547912.21093529998</v>
      </c>
      <c r="X21" s="39">
        <f>IF(I21&lt;0,"- ",IF(ISERROR((U21+V21+W21)/I21),"- ",(U21+V21+W21)/I21))</f>
        <v>13.078965369885044</v>
      </c>
      <c r="Y21" s="39">
        <f>IF(ISERROR(W21/H21),"- ",(W21/H21))</f>
        <v>7.8960955906500052</v>
      </c>
      <c r="Z21" s="34">
        <v>569.50400253147689</v>
      </c>
      <c r="AA21" s="40">
        <f>IF(Z21&lt;0,"- ",IF(ISERROR(($E19/Z21)),"- ",(($E19/Z21))))</f>
        <v>2.6459866713872877</v>
      </c>
      <c r="AB21" s="34">
        <v>8.0000000000000018</v>
      </c>
      <c r="AC21" s="41">
        <f>IF(ISERROR(AB21/$E19*100),"- ",(AB21/$E19*100))</f>
        <v>0.53089123365850421</v>
      </c>
      <c r="AD21" s="42">
        <v>10.273412204313077</v>
      </c>
      <c r="AE21" s="34">
        <v>3636</v>
      </c>
      <c r="AF21" s="43">
        <v>-0.12478261061803193</v>
      </c>
      <c r="AG21" s="44">
        <v>14.337870653839717</v>
      </c>
    </row>
    <row r="22" spans="1:33" s="45" customFormat="1" ht="10.5" x14ac:dyDescent="0.15">
      <c r="A22" s="456"/>
      <c r="B22" s="29">
        <v>28</v>
      </c>
      <c r="D22" s="47" t="s">
        <v>1123</v>
      </c>
      <c r="E22" s="50"/>
      <c r="F22" s="52"/>
      <c r="G22" s="33" t="s">
        <v>458</v>
      </c>
      <c r="H22" s="34">
        <v>85714.020087495082</v>
      </c>
      <c r="I22" s="34">
        <v>48251.795590468573</v>
      </c>
      <c r="J22" s="34">
        <v>36062.127648879599</v>
      </c>
      <c r="K22" s="34">
        <v>36062.127648879599</v>
      </c>
      <c r="L22" s="35">
        <f>IF(ISERROR(K22/$H22*100),"- ",(K22/$H22*100))</f>
        <v>42.072612639178672</v>
      </c>
      <c r="M22" s="35">
        <f>IF(ISERROR(I22/$H22*100),"- ",(I22/$H22*100))</f>
        <v>56.293935975951356</v>
      </c>
      <c r="N22" s="35">
        <v>99.180769111330022</v>
      </c>
      <c r="O22" s="35">
        <v>99.180769111330022</v>
      </c>
      <c r="P22" s="42">
        <f>IF(AND(O22&lt;0,O21&lt;0),"NA",IF(AND(O22&gt;0,O21&lt;0),"LP",IF(AND(O22&lt;0,O21&gt;0),"PL",((O22/O21-1)*100))))</f>
        <v>27.365615477686902</v>
      </c>
      <c r="Q22" s="34">
        <v>19.638269845467306</v>
      </c>
      <c r="R22" s="37">
        <v>16.124479623527904</v>
      </c>
      <c r="S22" s="34">
        <v>0</v>
      </c>
      <c r="T22" s="39">
        <f>IF(O22&lt;0,"- ",IF(ISERROR(($E19-S22)/O22),"- ",(($E19-S22)/O22)))</f>
        <v>15.193469595991042</v>
      </c>
      <c r="U22" s="34">
        <v>-59043.631895689796</v>
      </c>
      <c r="V22" s="34">
        <v>0</v>
      </c>
      <c r="W22" s="34">
        <v>547912.21093529998</v>
      </c>
      <c r="X22" s="39">
        <f>IF(I22&lt;0,"- ",IF(ISERROR((U22+V22+W22)/I22),"- ",(U22+V22+W22)/I22))</f>
        <v>10.131614234397091</v>
      </c>
      <c r="Y22" s="39">
        <f>IF(ISERROR(W22/H22),"- ",(W22/H22))</f>
        <v>6.3923289372730698</v>
      </c>
      <c r="Z22" s="34">
        <v>660.68477164280682</v>
      </c>
      <c r="AA22" s="40">
        <f>IF(Z22&lt;0,"- ",IF(ISERROR(($E19/Z22)),"- ",(($E19/Z22))))</f>
        <v>2.2808153974142025</v>
      </c>
      <c r="AB22" s="34">
        <v>8.0000000000000018</v>
      </c>
      <c r="AC22" s="41">
        <f>IF(ISERROR(AB22/$E19*100),"- ",(AB22/$E19*100))</f>
        <v>0.53089123365850421</v>
      </c>
      <c r="AD22" s="42">
        <v>8.0660798173686583</v>
      </c>
      <c r="AE22" s="34">
        <v>3636</v>
      </c>
      <c r="AF22" s="43">
        <v>-0.26400212673827389</v>
      </c>
      <c r="AG22" s="44">
        <v>18.701791375575684</v>
      </c>
    </row>
    <row r="23" spans="1:33" s="45" customFormat="1" ht="10.5" x14ac:dyDescent="0.15">
      <c r="A23" s="456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55">
        <v>4</v>
      </c>
      <c r="B24" s="29">
        <v>25</v>
      </c>
      <c r="C24" s="30" t="str">
        <f>VLOOKUP($A24,'All cos summary'!$A$298:$B$310,2,FALSE)</f>
        <v>PHNX IB Equity</v>
      </c>
      <c r="D24" s="63" t="s">
        <v>761</v>
      </c>
      <c r="E24" s="64">
        <v>1524.9</v>
      </c>
      <c r="F24" s="65">
        <v>5853.668746974723</v>
      </c>
      <c r="G24" s="33" t="s">
        <v>286</v>
      </c>
      <c r="H24" s="66">
        <v>38135.728999999999</v>
      </c>
      <c r="I24" s="66">
        <v>21611.758999999995</v>
      </c>
      <c r="J24" s="66">
        <v>9842.2569999999923</v>
      </c>
      <c r="K24" s="66">
        <v>9714.7939999999926</v>
      </c>
      <c r="L24" s="67">
        <f>IF(ISERROR(K24/$H24*100),"- ",(K24/$H24*100))</f>
        <v>25.474258011430678</v>
      </c>
      <c r="M24" s="67">
        <f>IF(ISERROR(I24/$H24*100),"- ",(I24/$H24*100))</f>
        <v>56.670632938470888</v>
      </c>
      <c r="N24" s="67">
        <v>27.528979213953747</v>
      </c>
      <c r="O24" s="67">
        <v>27.172462789159294</v>
      </c>
      <c r="P24" s="68" t="s">
        <v>50</v>
      </c>
      <c r="Q24" s="66">
        <v>13.608629819616766</v>
      </c>
      <c r="R24" s="69">
        <v>9.7844987895435107</v>
      </c>
      <c r="S24" s="66">
        <v>0</v>
      </c>
      <c r="T24" s="70">
        <f>IF(O24&lt;0,"- ",IF(ISERROR(($E24-S24)/O24),"- ",(($E24-S24)/O24)))</f>
        <v>56.119315051868362</v>
      </c>
      <c r="U24" s="66">
        <v>41510.983000000066</v>
      </c>
      <c r="V24" s="66">
        <v>34045.671000000002</v>
      </c>
      <c r="W24" s="66">
        <v>545357.04881190008</v>
      </c>
      <c r="X24" s="70">
        <f>IF(I24&lt;0,"- ",IF(ISERROR((U24+V24+W24)/I24),"- ",(U24+V24+W24)/I24))</f>
        <v>28.730364002851427</v>
      </c>
      <c r="Y24" s="70">
        <f>IF(ISERROR(W24/H24),"- ",(W24/H24))</f>
        <v>14.300422808539993</v>
      </c>
      <c r="Z24" s="66">
        <v>292.23662220805068</v>
      </c>
      <c r="AA24" s="71">
        <f>IF(Z24&lt;0,"- ",IF(ISERROR(($E24/Z24)),"- ",(($E24/Z24))))</f>
        <v>5.2180318417257956</v>
      </c>
      <c r="AB24" s="66">
        <v>4.9997079212974809</v>
      </c>
      <c r="AC24" s="72">
        <f>IF(ISERROR(AB24/$E24*100),"- ",(AB24/$E24*100))</f>
        <v>0.32787119950799926</v>
      </c>
      <c r="AD24" s="73">
        <v>18.16161755377858</v>
      </c>
      <c r="AE24" s="66">
        <v>715.04700000000003</v>
      </c>
      <c r="AF24" s="74">
        <v>0.31639271607434966</v>
      </c>
      <c r="AG24" s="75">
        <v>4.5500989675677532</v>
      </c>
    </row>
    <row r="25" spans="1:33" s="45" customFormat="1" ht="10.5" x14ac:dyDescent="0.15">
      <c r="A25" s="456"/>
      <c r="B25" s="29">
        <v>26</v>
      </c>
      <c r="C25" s="47"/>
      <c r="D25" s="47" t="s">
        <v>1070</v>
      </c>
      <c r="E25" s="48"/>
      <c r="F25" s="32"/>
      <c r="G25" s="33" t="s">
        <v>518</v>
      </c>
      <c r="H25" s="34">
        <v>43271.42694380883</v>
      </c>
      <c r="I25" s="34">
        <v>25525.707684515946</v>
      </c>
      <c r="J25" s="34">
        <v>11377.268974626342</v>
      </c>
      <c r="K25" s="34">
        <v>11627.143974626342</v>
      </c>
      <c r="L25" s="35">
        <f>IF(ISERROR(K25/$H25*100),"- ",(K25/$H25*100))</f>
        <v>26.870257802510309</v>
      </c>
      <c r="M25" s="35">
        <f>IF(ISERROR(I25/$H25*100),"- ",(I25/$H25*100))</f>
        <v>58.989752562731468</v>
      </c>
      <c r="N25" s="35">
        <v>31.822436775838067</v>
      </c>
      <c r="O25" s="35">
        <v>32.521341882775097</v>
      </c>
      <c r="P25" s="42">
        <f>IF(AND(O25&lt;0,O24&lt;0),"NA",IF(AND(O25&gt;0,O24&lt;0),"LP",IF(AND(O25&lt;0,O24&gt;0),"PL",((O25/O24-1)*100))))</f>
        <v>19.684925636368099</v>
      </c>
      <c r="Q25" s="34">
        <v>14.59317697369857</v>
      </c>
      <c r="R25" s="37">
        <v>10.586393693883958</v>
      </c>
      <c r="S25" s="34">
        <v>0</v>
      </c>
      <c r="T25" s="38">
        <f>IF(O25&lt;0,"- ",IF(ISERROR(($E24-S25)/O25),"- ",(($E24-S25)/O25)))</f>
        <v>46.889209107563367</v>
      </c>
      <c r="U25" s="34">
        <v>51078.684366379603</v>
      </c>
      <c r="V25" s="34">
        <v>37448.504601601649</v>
      </c>
      <c r="W25" s="34">
        <v>545357.04881190008</v>
      </c>
      <c r="X25" s="38">
        <f>IF(I25&lt;0,"- ",IF(ISERROR((U25+V25+W25)/I25),"- ",(U25+V25+W25)/I25))</f>
        <v>24.833169979628007</v>
      </c>
      <c r="Y25" s="39">
        <f>IF(ISERROR(W25/H25),"- ",(W25/H25))</f>
        <v>12.603167663504298</v>
      </c>
      <c r="Z25" s="34">
        <v>319.0593510625913</v>
      </c>
      <c r="AA25" s="40">
        <f>IF(Z25&lt;0,"- ",IF(ISERROR(($E24/Z25)),"- ",(($E24/Z25))))</f>
        <v>4.7793615668103504</v>
      </c>
      <c r="AB25" s="34">
        <v>4.9997079212974809</v>
      </c>
      <c r="AC25" s="41">
        <f>IF(ISERROR(AB25/$E24*100),"- ",(AB25/$E24*100))</f>
        <v>0.32787119950799926</v>
      </c>
      <c r="AD25" s="42">
        <v>15.711266728302926</v>
      </c>
      <c r="AE25" s="34">
        <v>715.04700000000003</v>
      </c>
      <c r="AF25" s="43">
        <v>0.35220988679591542</v>
      </c>
      <c r="AG25" s="44">
        <v>5.5590441670646475</v>
      </c>
    </row>
    <row r="26" spans="1:33" s="45" customFormat="1" ht="10.5" x14ac:dyDescent="0.15">
      <c r="A26" s="456"/>
      <c r="B26" s="29">
        <v>27</v>
      </c>
      <c r="C26" s="47"/>
      <c r="D26" s="49" t="s">
        <v>819</v>
      </c>
      <c r="E26" s="50"/>
      <c r="F26" s="51"/>
      <c r="G26" s="33" t="s">
        <v>311</v>
      </c>
      <c r="H26" s="34">
        <v>49015.421868708763</v>
      </c>
      <c r="I26" s="34">
        <v>30240.942943026341</v>
      </c>
      <c r="J26" s="34">
        <v>14033.110228909421</v>
      </c>
      <c r="K26" s="34">
        <v>14033.110228909421</v>
      </c>
      <c r="L26" s="35">
        <f>IF(ISERROR(K26/$H26*100),"- ",(K26/$H26*100))</f>
        <v>28.629989692831959</v>
      </c>
      <c r="M26" s="35">
        <f>IF(ISERROR(I26/$H26*100),"- ",(I26/$H26*100))</f>
        <v>61.696792132135116</v>
      </c>
      <c r="N26" s="35">
        <v>39.250875058309234</v>
      </c>
      <c r="O26" s="35">
        <v>39.250875058309234</v>
      </c>
      <c r="P26" s="42">
        <f>IF(AND(O26&lt;0,O25&lt;0),"NA",IF(AND(O26&gt;0,O25&lt;0),"LP",IF(AND(O26&lt;0,O25&gt;0),"PL",((O26/O25-1)*100))))</f>
        <v>20.692667602066052</v>
      </c>
      <c r="Q26" s="34">
        <v>15.266280972929408</v>
      </c>
      <c r="R26" s="37">
        <v>11.6753819148321</v>
      </c>
      <c r="S26" s="34">
        <v>0</v>
      </c>
      <c r="T26" s="39">
        <f>IF(O26&lt;0,"- ",IF(ISERROR(($E24-S26)/O26),"- ",(($E24-S26)/O26)))</f>
        <v>38.850089271504935</v>
      </c>
      <c r="U26" s="34">
        <v>54183.45834623406</v>
      </c>
      <c r="V26" s="34">
        <v>41065.215755278376</v>
      </c>
      <c r="W26" s="34">
        <v>545357.04881190008</v>
      </c>
      <c r="X26" s="39">
        <f>IF(I26&lt;0,"- ",IF(ISERROR((U26+V26+W26)/I26),"- ",(U26+V26+W26)/I26))</f>
        <v>21.183391143599849</v>
      </c>
      <c r="Y26" s="39">
        <f>IF(ISERROR(W26/H26),"- ",(W26/H26))</f>
        <v>11.126233908027499</v>
      </c>
      <c r="Z26" s="34">
        <v>353.31051819960305</v>
      </c>
      <c r="AA26" s="40">
        <f>IF(Z26&lt;0,"- ",IF(ISERROR(($E24/Z26)),"- ",(($E24/Z26))))</f>
        <v>4.3160334081492211</v>
      </c>
      <c r="AB26" s="34">
        <v>4.9997079212974809</v>
      </c>
      <c r="AC26" s="41">
        <f>IF(ISERROR(AB26/$E24*100),"- ",(AB26/$E24*100))</f>
        <v>0.32787119950799926</v>
      </c>
      <c r="AD26" s="42">
        <v>12.737825370441175</v>
      </c>
      <c r="AE26" s="34">
        <v>715.04700000000003</v>
      </c>
      <c r="AF26" s="43">
        <v>0.33981286376423042</v>
      </c>
      <c r="AG26" s="44">
        <v>5.6171114364779644</v>
      </c>
    </row>
    <row r="27" spans="1:33" s="45" customFormat="1" ht="10.5" x14ac:dyDescent="0.15">
      <c r="A27" s="456"/>
      <c r="B27" s="29">
        <v>28</v>
      </c>
      <c r="D27" s="47" t="s">
        <v>1123</v>
      </c>
      <c r="E27" s="50"/>
      <c r="F27" s="52"/>
      <c r="G27" s="33" t="s">
        <v>407</v>
      </c>
      <c r="H27" s="34">
        <v>54479.928841731926</v>
      </c>
      <c r="I27" s="34">
        <v>34153.244495519335</v>
      </c>
      <c r="J27" s="34">
        <v>16587.154762831411</v>
      </c>
      <c r="K27" s="34">
        <v>16587.154762831411</v>
      </c>
      <c r="L27" s="35">
        <f>IF(ISERROR(K27/$H27*100),"- ",(K27/$H27*100))</f>
        <v>30.446359082109442</v>
      </c>
      <c r="M27" s="35">
        <f>IF(ISERROR(I27/$H27*100),"- ",(I27/$H27*100))</f>
        <v>62.689590867008917</v>
      </c>
      <c r="N27" s="35">
        <v>46.394585986183877</v>
      </c>
      <c r="O27" s="35">
        <v>46.394585986183877</v>
      </c>
      <c r="P27" s="42">
        <f>IF(AND(O27&lt;0,O26&lt;0),"NA",IF(AND(O27&gt;0,O26&lt;0),"LP",IF(AND(O27&lt;0,O26&gt;0),"PL",((O27/O26-1)*100))))</f>
        <v>18.200131633402528</v>
      </c>
      <c r="Q27" s="34">
        <v>15.293494700146546</v>
      </c>
      <c r="R27" s="37">
        <v>12.404705592239367</v>
      </c>
      <c r="S27" s="34">
        <v>0</v>
      </c>
      <c r="T27" s="39">
        <f>IF(O27&lt;0,"- ",IF(ISERROR(($E24-S27)/O27),"- ",(($E24-S27)/O27)))</f>
        <v>32.868059226869903</v>
      </c>
      <c r="U27" s="34">
        <v>63288.581760106303</v>
      </c>
      <c r="V27" s="34">
        <v>44255.713088894569</v>
      </c>
      <c r="W27" s="34">
        <v>545357.04881190008</v>
      </c>
      <c r="X27" s="39">
        <f>IF(I27&lt;0,"- ",IF(ISERROR((U27+V27+W27)/I27),"- ",(U27+V27+W27)/I27))</f>
        <v>19.116817547057849</v>
      </c>
      <c r="Y27" s="39">
        <f>IF(ISERROR(W27/H27),"- ",(W27/H27))</f>
        <v>10.010237906077322</v>
      </c>
      <c r="Z27" s="34">
        <v>394.70539626448942</v>
      </c>
      <c r="AA27" s="40">
        <f>IF(Z27&lt;0,"- ",IF(ISERROR(($E24/Z27)),"- ",(($E24/Z27))))</f>
        <v>3.8633877682740745</v>
      </c>
      <c r="AB27" s="34">
        <v>4.9997079212974809</v>
      </c>
      <c r="AC27" s="41">
        <f>IF(ISERROR(AB27/$E24*100),"- ",(AB27/$E24*100))</f>
        <v>0.32787119950799926</v>
      </c>
      <c r="AD27" s="42">
        <v>10.776490004213796</v>
      </c>
      <c r="AE27" s="34">
        <v>715.04700000000003</v>
      </c>
      <c r="AF27" s="43">
        <v>0.35882539379034328</v>
      </c>
      <c r="AG27" s="44">
        <v>5.5470214488842515</v>
      </c>
    </row>
    <row r="28" spans="1:33" s="45" customFormat="1" ht="10.5" x14ac:dyDescent="0.15">
      <c r="A28" s="456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455">
        <v>5</v>
      </c>
      <c r="B29" s="29">
        <v>25</v>
      </c>
      <c r="C29" s="30" t="str">
        <f>VLOOKUP($A29,'All cos summary'!$A$298:$B$310,2,FALSE)</f>
        <v>PEPL IB Equity</v>
      </c>
      <c r="D29" s="63" t="s">
        <v>762</v>
      </c>
      <c r="E29" s="64">
        <v>1152</v>
      </c>
      <c r="F29" s="65">
        <v>5326.0476280148123</v>
      </c>
      <c r="G29" s="33" t="s">
        <v>518</v>
      </c>
      <c r="H29" s="66">
        <v>73494</v>
      </c>
      <c r="I29" s="66">
        <v>25588</v>
      </c>
      <c r="J29" s="66">
        <v>4675</v>
      </c>
      <c r="K29" s="66">
        <v>4675</v>
      </c>
      <c r="L29" s="67">
        <f>IF(ISERROR(K29/$H29*100),"- ",(K29/$H29*100))</f>
        <v>6.3610634881759056</v>
      </c>
      <c r="M29" s="67">
        <f>IF(ISERROR(I29/$H29*100),"- ",(I29/$H29*100))</f>
        <v>34.816447601164718</v>
      </c>
      <c r="N29" s="67">
        <v>10.854423032273044</v>
      </c>
      <c r="O29" s="67">
        <v>10.854423032273044</v>
      </c>
      <c r="P29" s="68" t="s">
        <v>50</v>
      </c>
      <c r="Q29" s="66">
        <v>7.7072224039262531</v>
      </c>
      <c r="R29" s="69">
        <v>3.5003256987548572</v>
      </c>
      <c r="S29" s="66">
        <v>0</v>
      </c>
      <c r="T29" s="70">
        <f>IF(O29&lt;0,"- ",IF(ISERROR(($E29-S29)/O29),"- ",(($E29-S29)/O29)))</f>
        <v>106.13185026737968</v>
      </c>
      <c r="U29" s="66">
        <v>73502</v>
      </c>
      <c r="V29" s="66">
        <v>4815</v>
      </c>
      <c r="W29" s="66">
        <v>496201.22726399999</v>
      </c>
      <c r="X29" s="70">
        <f>IF(I29&lt;0,"- ",IF(ISERROR((U29+V29+W29)/I29),"- ",(U29+V29+W29)/I29))</f>
        <v>22.452642928872908</v>
      </c>
      <c r="Y29" s="70">
        <f>IF(ISERROR(W29/H29),"- ",(W29/H29))</f>
        <v>6.7515882556943421</v>
      </c>
      <c r="Z29" s="66">
        <v>358.09147898769447</v>
      </c>
      <c r="AA29" s="71">
        <f>IF(Z29&lt;0,"- ",IF(ISERROR(($E29/Z29)),"- ",(($E29/Z29))))</f>
        <v>3.217055047656098</v>
      </c>
      <c r="AB29" s="66">
        <v>1.8</v>
      </c>
      <c r="AC29" s="72">
        <f>IF(ISERROR(AB29/$E29*100),"- ",(AB29/$E29*100))</f>
        <v>0.15625</v>
      </c>
      <c r="AD29" s="73">
        <v>0</v>
      </c>
      <c r="AE29" s="66">
        <v>4307</v>
      </c>
      <c r="AF29" s="74">
        <v>0.53059500821136596</v>
      </c>
      <c r="AG29" s="75">
        <v>1.3094167041535463</v>
      </c>
    </row>
    <row r="30" spans="1:33" s="45" customFormat="1" ht="10.5" x14ac:dyDescent="0.15">
      <c r="A30" s="456"/>
      <c r="B30" s="29">
        <v>26</v>
      </c>
      <c r="C30" s="47"/>
      <c r="D30" s="47" t="s">
        <v>1071</v>
      </c>
      <c r="E30" s="48"/>
      <c r="F30" s="32"/>
      <c r="G30" s="33" t="s">
        <v>311</v>
      </c>
      <c r="H30" s="34">
        <v>111607.03907156983</v>
      </c>
      <c r="I30" s="34">
        <v>38570.468590137272</v>
      </c>
      <c r="J30" s="34">
        <v>12245.166464773272</v>
      </c>
      <c r="K30" s="34">
        <v>12245.166464773272</v>
      </c>
      <c r="L30" s="35">
        <f>IF(ISERROR(K30/$H30*100),"- ",(K30/$H30*100))</f>
        <v>10.971679355207032</v>
      </c>
      <c r="M30" s="35">
        <f>IF(ISERROR(I30/$H30*100),"- ",(I30/$H30*100))</f>
        <v>34.559171993984478</v>
      </c>
      <c r="N30" s="35">
        <v>28.430848536738505</v>
      </c>
      <c r="O30" s="35">
        <v>28.430848536738505</v>
      </c>
      <c r="P30" s="42">
        <f>IF(AND(O30&lt;0,O29&lt;0),"NA",IF(AND(O30&gt;0,O29&lt;0),"LP",IF(AND(O30&lt;0,O29&gt;0),"PL",((O30/O29-1)*100))))</f>
        <v>161.92869443365291</v>
      </c>
      <c r="Q30" s="34">
        <v>10.413132262120799</v>
      </c>
      <c r="R30" s="37">
        <v>7.636401121787542</v>
      </c>
      <c r="S30" s="34">
        <v>0</v>
      </c>
      <c r="T30" s="38">
        <f>IF(O30&lt;0,"- ",IF(ISERROR(($E29-S30)/O30),"- ",(($E29-S30)/O30)))</f>
        <v>40.519367493072849</v>
      </c>
      <c r="U30" s="34">
        <v>82626.638955024144</v>
      </c>
      <c r="V30" s="34">
        <v>6615</v>
      </c>
      <c r="W30" s="34">
        <v>496201.22726399999</v>
      </c>
      <c r="X30" s="38">
        <f>IF(I30&lt;0,"- ",IF(ISERROR((U30+V30+W30)/I30),"- ",(U30+V30+W30)/I30))</f>
        <v>15.178526152744897</v>
      </c>
      <c r="Y30" s="39">
        <f>IF(ISERROR(W30/H30),"- ",(W30/H30))</f>
        <v>4.4459671306735666</v>
      </c>
      <c r="Z30" s="34">
        <v>386.52232752443297</v>
      </c>
      <c r="AA30" s="40">
        <f>IF(Z30&lt;0,"- ",IF(ISERROR(($E29/Z30)),"- ",(($E29/Z30))))</f>
        <v>2.98042290953342</v>
      </c>
      <c r="AB30" s="34">
        <v>0</v>
      </c>
      <c r="AC30" s="41">
        <f>IF(ISERROR(AB30/$E29*100),"- ",(AB30/$E29*100))</f>
        <v>0</v>
      </c>
      <c r="AD30" s="42">
        <v>0</v>
      </c>
      <c r="AE30" s="34">
        <v>4307</v>
      </c>
      <c r="AF30" s="43">
        <v>0.49754827129266149</v>
      </c>
      <c r="AG30" s="44">
        <v>1.8279668506012512</v>
      </c>
    </row>
    <row r="31" spans="1:33" s="45" customFormat="1" ht="10.5" x14ac:dyDescent="0.15">
      <c r="A31" s="456"/>
      <c r="B31" s="29">
        <v>27</v>
      </c>
      <c r="C31" s="47"/>
      <c r="D31" s="49" t="s">
        <v>1072</v>
      </c>
      <c r="E31" s="50"/>
      <c r="F31" s="51"/>
      <c r="G31" s="33" t="s">
        <v>407</v>
      </c>
      <c r="H31" s="34">
        <v>132933.68188486341</v>
      </c>
      <c r="I31" s="34">
        <v>50283.146670602218</v>
      </c>
      <c r="J31" s="34">
        <v>18334.005684042393</v>
      </c>
      <c r="K31" s="34">
        <v>18334.005684042393</v>
      </c>
      <c r="L31" s="35">
        <f>IF(ISERROR(K31/$H31*100),"- ",(K31/$H31*100))</f>
        <v>13.79184374049148</v>
      </c>
      <c r="M31" s="35">
        <f>IF(ISERROR(I31/$H31*100),"- ",(I31/$H31*100))</f>
        <v>37.825738336318317</v>
      </c>
      <c r="N31" s="35">
        <v>42.567925897474794</v>
      </c>
      <c r="O31" s="35">
        <v>42.567925897474794</v>
      </c>
      <c r="P31" s="42">
        <f>IF(AND(O31&lt;0,O30&lt;0),"NA",IF(AND(O31&gt;0,O30&lt;0),"LP",IF(AND(O31&lt;0,O30&gt;0),"PL",((O31/O30-1)*100))))</f>
        <v>49.724429935561986</v>
      </c>
      <c r="Q31" s="34">
        <v>12.214449026164875</v>
      </c>
      <c r="R31" s="37">
        <v>10.438271035025958</v>
      </c>
      <c r="S31" s="34">
        <v>0</v>
      </c>
      <c r="T31" s="39">
        <f>IF(O31&lt;0,"- ",IF(ISERROR(($E29-S31)/O31),"- ",(($E29-S31)/O31)))</f>
        <v>27.062629332107974</v>
      </c>
      <c r="U31" s="34">
        <v>78051.21931153824</v>
      </c>
      <c r="V31" s="34">
        <v>8415</v>
      </c>
      <c r="W31" s="34">
        <v>496201.22726399999</v>
      </c>
      <c r="X31" s="39">
        <f>IF(I31&lt;0,"- ",IF(ISERROR((U31+V31+W31)/I31),"- ",(U31+V31+W31)/I31))</f>
        <v>11.587728397200562</v>
      </c>
      <c r="Y31" s="39">
        <f>IF(ISERROR(W31/H31),"- ",(W31/H31))</f>
        <v>3.7326975393171615</v>
      </c>
      <c r="Z31" s="34">
        <v>429.09025342190824</v>
      </c>
      <c r="AA31" s="40">
        <f>IF(Z31&lt;0,"- ",IF(ISERROR(($E29/Z31)),"- ",(($E29/Z31))))</f>
        <v>2.6847498651228552</v>
      </c>
      <c r="AB31" s="34">
        <v>0</v>
      </c>
      <c r="AC31" s="41">
        <f>IF(ISERROR(AB31/$E29*100),"- ",(AB31/$E29*100))</f>
        <v>0</v>
      </c>
      <c r="AD31" s="42">
        <v>0</v>
      </c>
      <c r="AE31" s="34">
        <v>4307</v>
      </c>
      <c r="AF31" s="43">
        <v>0.42614340245016424</v>
      </c>
      <c r="AG31" s="44">
        <v>2.3939517222735152</v>
      </c>
    </row>
    <row r="32" spans="1:33" s="45" customFormat="1" ht="10.5" x14ac:dyDescent="0.15">
      <c r="A32" s="456"/>
      <c r="B32" s="29">
        <v>28</v>
      </c>
      <c r="D32" s="47" t="s">
        <v>1121</v>
      </c>
      <c r="E32" s="50"/>
      <c r="F32" s="52"/>
      <c r="G32" s="33" t="s">
        <v>458</v>
      </c>
      <c r="H32" s="34">
        <v>177890.91735248515</v>
      </c>
      <c r="I32" s="34">
        <v>73420.335974411486</v>
      </c>
      <c r="J32" s="34">
        <v>33427.534776122877</v>
      </c>
      <c r="K32" s="34">
        <v>33427.534776122877</v>
      </c>
      <c r="L32" s="35">
        <f>IF(ISERROR(K32/$H32*100),"- ",(K32/$H32*100))</f>
        <v>18.791029510454031</v>
      </c>
      <c r="M32" s="35">
        <f>IF(ISERROR(I32/$H32*100),"- ",(I32/$H32*100))</f>
        <v>41.272672639565648</v>
      </c>
      <c r="N32" s="35">
        <v>77.612107676161784</v>
      </c>
      <c r="O32" s="35">
        <v>77.612107676161784</v>
      </c>
      <c r="P32" s="42">
        <f>IF(AND(O32&lt;0,O31&lt;0),"NA",IF(AND(O32&gt;0,O31&lt;0),"LP",IF(AND(O32&lt;0,O31&gt;0),"PL",((O32/O31-1)*100))))</f>
        <v>82.3253213301752</v>
      </c>
      <c r="Q32" s="34">
        <v>17.012416002759789</v>
      </c>
      <c r="R32" s="37">
        <v>16.587458903161554</v>
      </c>
      <c r="S32" s="34">
        <v>0</v>
      </c>
      <c r="T32" s="39">
        <f>IF(O32&lt;0,"- ",IF(ISERROR(($E29-S32)/O32),"- ",(($E29-S32)/O32)))</f>
        <v>14.843044912615248</v>
      </c>
      <c r="U32" s="34">
        <v>54774.153870856062</v>
      </c>
      <c r="V32" s="34">
        <v>10215</v>
      </c>
      <c r="W32" s="34">
        <v>496201.22726399999</v>
      </c>
      <c r="X32" s="39">
        <f>IF(I32&lt;0,"- ",IF(ISERROR((U32+V32+W32)/I32),"- ",(U32+V32+W32)/I32))</f>
        <v>7.6435278276367811</v>
      </c>
      <c r="Y32" s="39">
        <f>IF(ISERROR(W32/H32),"- ",(W32/H32))</f>
        <v>2.7893567285438929</v>
      </c>
      <c r="Z32" s="34">
        <v>506.70236109807689</v>
      </c>
      <c r="AA32" s="40">
        <f>IF(Z32&lt;0,"- ",IF(ISERROR(($E29/Z32)),"- ",(($E29/Z32))))</f>
        <v>2.273524041813217</v>
      </c>
      <c r="AB32" s="34">
        <v>0</v>
      </c>
      <c r="AC32" s="41">
        <f>IF(ISERROR(AB32/$E29*100),"- ",(AB32/$E29*100))</f>
        <v>0</v>
      </c>
      <c r="AD32" s="42">
        <v>0</v>
      </c>
      <c r="AE32" s="34">
        <v>4307</v>
      </c>
      <c r="AF32" s="43">
        <v>0.25979268243263792</v>
      </c>
      <c r="AG32" s="44">
        <v>3.2446920752891129</v>
      </c>
    </row>
    <row r="33" spans="1:33" s="45" customFormat="1" ht="10.5" x14ac:dyDescent="0.15">
      <c r="A33" s="456"/>
      <c r="B33" s="46"/>
      <c r="E33" s="53"/>
      <c r="F33" s="54"/>
      <c r="G33" s="55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455">
        <v>6</v>
      </c>
      <c r="B34" s="29">
        <v>25</v>
      </c>
      <c r="C34" s="30" t="str">
        <f>VLOOKUP($A34,'All cos summary'!$A$298:$B$310,2,FALSE)</f>
        <v>GPL IB Equity</v>
      </c>
      <c r="D34" s="63" t="s">
        <v>757</v>
      </c>
      <c r="E34" s="64">
        <v>1508.3</v>
      </c>
      <c r="F34" s="65">
        <v>4876.4196398894428</v>
      </c>
      <c r="G34" s="33" t="s">
        <v>518</v>
      </c>
      <c r="H34" s="66">
        <v>49228.4</v>
      </c>
      <c r="I34" s="66">
        <v>443.60000000000218</v>
      </c>
      <c r="J34" s="66">
        <v>13998.900000000001</v>
      </c>
      <c r="K34" s="66">
        <v>13998.900000000001</v>
      </c>
      <c r="L34" s="67">
        <f>IF(ISERROR(K34/$H34*100),"- ",(K34/$H34*100))</f>
        <v>28.436634138017897</v>
      </c>
      <c r="M34" s="67">
        <f>IF(ISERROR(I34/$H34*100),"- ",(I34/$H34*100))</f>
        <v>0.90110586571979212</v>
      </c>
      <c r="N34" s="67">
        <v>46.480177966664456</v>
      </c>
      <c r="O34" s="67">
        <v>46.480177966664456</v>
      </c>
      <c r="P34" s="68" t="s">
        <v>50</v>
      </c>
      <c r="Q34" s="66">
        <v>7.8620586051928969</v>
      </c>
      <c r="R34" s="69">
        <v>10.253737689512203</v>
      </c>
      <c r="S34" s="66">
        <v>0</v>
      </c>
      <c r="T34" s="70">
        <f>IF(O34&lt;0,"- ",IF(ISERROR(($E34-S34)/O34),"- ",(($E34-S34)/O34)))</f>
        <v>32.450392102236599</v>
      </c>
      <c r="U34" s="66">
        <v>34458.89999999998</v>
      </c>
      <c r="V34" s="66">
        <v>2612.6999999999998</v>
      </c>
      <c r="W34" s="66">
        <v>454311.63575029996</v>
      </c>
      <c r="X34" s="70">
        <f>IF(I34&lt;0,"- ",IF(ISERROR((U34+V34+W34)/I34),"- ",(U34+V34+W34)/I34))</f>
        <v>1107.7169426291648</v>
      </c>
      <c r="Y34" s="70">
        <f>IF(ISERROR(W34/H34),"- ",(W34/H34))</f>
        <v>9.2286492299221585</v>
      </c>
      <c r="Z34" s="66">
        <v>574.82103725346974</v>
      </c>
      <c r="AA34" s="71">
        <f>IF(Z34&lt;0,"- ",IF(ISERROR(($E34/Z34)),"- ",(($E34/Z34))))</f>
        <v>2.6239471109247323</v>
      </c>
      <c r="AB34" s="66">
        <v>0</v>
      </c>
      <c r="AC34" s="72">
        <f>IF(ISERROR(AB34/$E34*100),"- ",(AB34/$E34*100))</f>
        <v>0</v>
      </c>
      <c r="AD34" s="73">
        <v>0</v>
      </c>
      <c r="AE34" s="66">
        <v>1505.9</v>
      </c>
      <c r="AF34" s="74">
        <v>0.24723723658008168</v>
      </c>
      <c r="AG34" s="75">
        <v>-0.16869134665208005</v>
      </c>
    </row>
    <row r="35" spans="1:33" s="45" customFormat="1" ht="10.5" x14ac:dyDescent="0.15">
      <c r="A35" s="456"/>
      <c r="B35" s="29">
        <v>26</v>
      </c>
      <c r="C35" s="47"/>
      <c r="D35" s="47" t="s">
        <v>818</v>
      </c>
      <c r="E35" s="48"/>
      <c r="F35" s="32"/>
      <c r="G35" s="33" t="s">
        <v>311</v>
      </c>
      <c r="H35" s="34">
        <v>51063.8808980986</v>
      </c>
      <c r="I35" s="34">
        <v>-6090.4533076455882</v>
      </c>
      <c r="J35" s="34">
        <v>17941.162927848371</v>
      </c>
      <c r="K35" s="34">
        <v>17941.162927848371</v>
      </c>
      <c r="L35" s="35">
        <f>IF(ISERROR(K35/$H35*100),"- ",(K35/$H35*100))</f>
        <v>35.134742233264966</v>
      </c>
      <c r="M35" s="35">
        <f>IF(ISERROR(I35/$H35*100),"- ",(I35/$H35*100))</f>
        <v>-11.927125789360774</v>
      </c>
      <c r="N35" s="35">
        <v>59.569569452979515</v>
      </c>
      <c r="O35" s="35">
        <v>59.569569452979515</v>
      </c>
      <c r="P35" s="42">
        <f>IF(AND(O35&lt;0,O34&lt;0),"NA",IF(AND(O35&gt;0,O34&lt;0),"LP",IF(AND(O35&lt;0,O34&gt;0),"PL",((O35/O34-1)*100))))</f>
        <v>28.161233581555468</v>
      </c>
      <c r="Q35" s="34">
        <v>8.6923876550274493</v>
      </c>
      <c r="R35" s="37">
        <v>9.852629149005125</v>
      </c>
      <c r="S35" s="34">
        <v>0</v>
      </c>
      <c r="T35" s="38">
        <f>IF(O35&lt;0,"- ",IF(ISERROR(($E34-S35)/O35),"- ",(($E34-S35)/O35)))</f>
        <v>25.319974843708707</v>
      </c>
      <c r="U35" s="34">
        <v>74720.441175993328</v>
      </c>
      <c r="V35" s="34">
        <v>3216.7952662499997</v>
      </c>
      <c r="W35" s="34">
        <v>454311.63575029996</v>
      </c>
      <c r="X35" s="38" t="str">
        <f>IF(I35&lt;0,"- ",IF(ISERROR((U35+V35+W35)/I35),"- ",(U35+V35+W35)/I35))</f>
        <v xml:space="preserve">- </v>
      </c>
      <c r="Y35" s="39">
        <f>IF(ISERROR(W35/H35),"- ",(W35/H35))</f>
        <v>8.8969272949878082</v>
      </c>
      <c r="Z35" s="34">
        <v>634.39060670644926</v>
      </c>
      <c r="AA35" s="40">
        <f>IF(Z35&lt;0,"- ",IF(ISERROR(($E34/Z35)),"- ",(($E34/Z35))))</f>
        <v>2.3775572715847817</v>
      </c>
      <c r="AB35" s="34">
        <v>0</v>
      </c>
      <c r="AC35" s="41">
        <f>IF(ISERROR(AB35/$E34*100),"- ",(AB35/$E34*100))</f>
        <v>0</v>
      </c>
      <c r="AD35" s="42">
        <v>0</v>
      </c>
      <c r="AE35" s="34">
        <v>1505.9</v>
      </c>
      <c r="AF35" s="43">
        <v>0.40387260046350171</v>
      </c>
      <c r="AG35" s="44">
        <v>-4.3756134469441132</v>
      </c>
    </row>
    <row r="36" spans="1:33" s="45" customFormat="1" ht="10.5" x14ac:dyDescent="0.15">
      <c r="A36" s="456"/>
      <c r="B36" s="29">
        <v>27</v>
      </c>
      <c r="C36" s="47"/>
      <c r="D36" s="49" t="s">
        <v>1073</v>
      </c>
      <c r="E36" s="50"/>
      <c r="F36" s="51"/>
      <c r="G36" s="33" t="s">
        <v>407</v>
      </c>
      <c r="H36" s="34">
        <v>98851.559714791176</v>
      </c>
      <c r="I36" s="34">
        <v>21329.476395949838</v>
      </c>
      <c r="J36" s="34">
        <v>23635.967273449449</v>
      </c>
      <c r="K36" s="34">
        <v>23635.967273449449</v>
      </c>
      <c r="L36" s="35">
        <f>IF(ISERROR(K36/$H36*100),"- ",(K36/$H36*100))</f>
        <v>23.910565844023598</v>
      </c>
      <c r="M36" s="35">
        <f>IF(ISERROR(I36/$H36*100),"- ",(I36/$H36*100))</f>
        <v>21.577278555330984</v>
      </c>
      <c r="N36" s="35">
        <v>78.477877924993194</v>
      </c>
      <c r="O36" s="35">
        <v>78.477877924993194</v>
      </c>
      <c r="P36" s="42">
        <f>IF(AND(O36&lt;0,O35&lt;0),"NA",IF(AND(O36&gt;0,O35&lt;0),"LP",IF(AND(O36&lt;0,O35&gt;0),"PL",((O36/O35-1)*100))))</f>
        <v>31.741556377940093</v>
      </c>
      <c r="Q36" s="34">
        <v>10.66082913099064</v>
      </c>
      <c r="R36" s="37">
        <v>11.650005322593291</v>
      </c>
      <c r="S36" s="34">
        <v>0</v>
      </c>
      <c r="T36" s="39">
        <f>IF(O36&lt;0,"- ",IF(ISERROR(($E34-S36)/O36),"- ",(($E34-S36)/O36)))</f>
        <v>19.21942896368309</v>
      </c>
      <c r="U36" s="34">
        <v>59141.411188347731</v>
      </c>
      <c r="V36" s="34">
        <v>3839.0133904874997</v>
      </c>
      <c r="W36" s="34">
        <v>454311.63575029996</v>
      </c>
      <c r="X36" s="39">
        <f>IF(I36&lt;0,"- ",IF(ISERROR((U36+V36+W36)/I36),"- ",(U36+V36+W36)/I36))</f>
        <v>24.252450023919081</v>
      </c>
      <c r="Y36" s="39">
        <f>IF(ISERROR(W36/H36),"- ",(W36/H36))</f>
        <v>4.5958974958118057</v>
      </c>
      <c r="Z36" s="34">
        <v>712.86848463144236</v>
      </c>
      <c r="AA36" s="40">
        <f>IF(Z36&lt;0,"- ",IF(ISERROR(($E34/Z36)),"- ",(($E34/Z36))))</f>
        <v>2.115818040097257</v>
      </c>
      <c r="AB36" s="34">
        <v>0</v>
      </c>
      <c r="AC36" s="41">
        <f>IF(ISERROR(AB36/$E34*100),"- ",(AB36/$E34*100))</f>
        <v>0</v>
      </c>
      <c r="AD36" s="42">
        <v>0</v>
      </c>
      <c r="AE36" s="34">
        <v>1505.9</v>
      </c>
      <c r="AF36" s="43">
        <v>0.28652167129374984</v>
      </c>
      <c r="AG36" s="44">
        <v>14.479857096208804</v>
      </c>
    </row>
    <row r="37" spans="1:33" s="45" customFormat="1" ht="10.5" x14ac:dyDescent="0.15">
      <c r="A37" s="456"/>
      <c r="B37" s="29">
        <v>28</v>
      </c>
      <c r="D37" s="47" t="s">
        <v>1121</v>
      </c>
      <c r="E37" s="50"/>
      <c r="F37" s="52"/>
      <c r="G37" s="33" t="s">
        <v>458</v>
      </c>
      <c r="H37" s="34">
        <v>127525.21204135302</v>
      </c>
      <c r="I37" s="34">
        <v>30802.112812170519</v>
      </c>
      <c r="J37" s="34">
        <v>31375.037344257114</v>
      </c>
      <c r="K37" s="34">
        <v>31375.037344257114</v>
      </c>
      <c r="L37" s="35">
        <f>IF(ISERROR(K37/$H37*100),"- ",(K37/$H37*100))</f>
        <v>24.603007391262384</v>
      </c>
      <c r="M37" s="35">
        <f>IF(ISERROR(I37/$H37*100),"- ",(I37/$H37*100))</f>
        <v>24.153743655162256</v>
      </c>
      <c r="N37" s="35">
        <v>104.17370789646429</v>
      </c>
      <c r="O37" s="35">
        <v>104.17370789646429</v>
      </c>
      <c r="P37" s="42">
        <f>IF(AND(O37&lt;0,O36&lt;0),"NA",IF(AND(O37&gt;0,O36&lt;0),"LP",IF(AND(O37&lt;0,O36&gt;0),"PL",((O37/O36-1)*100))))</f>
        <v>32.742768600382391</v>
      </c>
      <c r="Q37" s="34">
        <v>13.781876858806527</v>
      </c>
      <c r="R37" s="37">
        <v>13.618273204013203</v>
      </c>
      <c r="S37" s="34">
        <v>0</v>
      </c>
      <c r="T37" s="39">
        <f>IF(O37&lt;0,"- ",IF(ISERROR(($E34-S37)/O37),"- ",(($E34-S37)/O37)))</f>
        <v>14.478701300514929</v>
      </c>
      <c r="U37" s="34">
        <v>30390.05533668011</v>
      </c>
      <c r="V37" s="34">
        <v>4479.898058452125</v>
      </c>
      <c r="W37" s="34">
        <v>454311.63575029996</v>
      </c>
      <c r="X37" s="39">
        <f>IF(I37&lt;0,"- ",IF(ISERROR((U37+V37+W37)/I37),"- ",(U37+V37+W37)/I37))</f>
        <v>15.881429696996207</v>
      </c>
      <c r="Y37" s="39">
        <f>IF(ISERROR(W37/H37),"- ",(W37/H37))</f>
        <v>3.5625240568349641</v>
      </c>
      <c r="Z37" s="34">
        <v>817.04219252790665</v>
      </c>
      <c r="AA37" s="40">
        <f>IF(Z37&lt;0,"- ",IF(ISERROR(($E34/Z37)),"- ",(($E34/Z37))))</f>
        <v>1.8460490948862263</v>
      </c>
      <c r="AB37" s="34">
        <v>0</v>
      </c>
      <c r="AC37" s="41">
        <f>IF(ISERROR(AB37/$E34*100),"- ",(AB37/$E34*100))</f>
        <v>0</v>
      </c>
      <c r="AD37" s="42">
        <v>0</v>
      </c>
      <c r="AE37" s="34">
        <v>1505.9</v>
      </c>
      <c r="AF37" s="43">
        <v>0.12956820797104798</v>
      </c>
      <c r="AG37" s="44">
        <v>28.402334210790062</v>
      </c>
    </row>
    <row r="38" spans="1:33" s="45" customFormat="1" ht="10.5" x14ac:dyDescent="0.15">
      <c r="A38" s="456"/>
      <c r="B38" s="46"/>
      <c r="E38" s="53"/>
      <c r="F38" s="54"/>
      <c r="G38" s="55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455">
        <v>7</v>
      </c>
      <c r="B39" s="29">
        <v>25</v>
      </c>
      <c r="C39" s="30" t="str">
        <f>VLOOKUP($A39,'All cos summary'!$A$298:$B$310,2,FALSE)</f>
        <v>BRGD IB Equity</v>
      </c>
      <c r="D39" s="63" t="s">
        <v>755</v>
      </c>
      <c r="E39" s="64">
        <v>687.55</v>
      </c>
      <c r="F39" s="65">
        <v>1805.0795488992644</v>
      </c>
      <c r="G39" s="33" t="s">
        <v>518</v>
      </c>
      <c r="H39" s="66">
        <v>50742.1</v>
      </c>
      <c r="I39" s="66">
        <v>14142.100000000004</v>
      </c>
      <c r="J39" s="66">
        <v>6857.600000000004</v>
      </c>
      <c r="K39" s="66">
        <v>6857.600000000004</v>
      </c>
      <c r="L39" s="67">
        <f>IF(ISERROR(K39/$H39*100),"- ",(K39/$H39*100))</f>
        <v>13.514616068314092</v>
      </c>
      <c r="M39" s="67">
        <f>IF(ISERROR(I39/$H39*100),"- ",(I39/$H39*100))</f>
        <v>27.870545365682549</v>
      </c>
      <c r="N39" s="67">
        <v>28.062364447354437</v>
      </c>
      <c r="O39" s="67">
        <v>28.062364447354437</v>
      </c>
      <c r="P39" s="68" t="s">
        <v>50</v>
      </c>
      <c r="Q39" s="66">
        <v>13.064786410615639</v>
      </c>
      <c r="R39" s="69">
        <v>14.767073405766135</v>
      </c>
      <c r="S39" s="66">
        <v>0</v>
      </c>
      <c r="T39" s="70">
        <f>IF(O39&lt;0,"- ",IF(ISERROR(($E39-S39)/O39),"- ",(($E39-S39)/O39)))</f>
        <v>24.500786499650008</v>
      </c>
      <c r="U39" s="66">
        <v>19768.500000000007</v>
      </c>
      <c r="V39" s="66">
        <v>2768.9</v>
      </c>
      <c r="W39" s="66">
        <v>168170.23617319998</v>
      </c>
      <c r="X39" s="70">
        <f>IF(I39&lt;0,"- ",IF(ISERROR((U39+V39+W39)/I39),"- ",(U39+V39+W39)/I39))</f>
        <v>13.485100244885832</v>
      </c>
      <c r="Y39" s="70">
        <f>IF(ISERROR(W39/H39),"- ",(W39/H39))</f>
        <v>3.3142151423216615</v>
      </c>
      <c r="Z39" s="66">
        <v>230.73413266767608</v>
      </c>
      <c r="AA39" s="71">
        <f>IF(Z39&lt;0,"- ",IF(ISERROR(($E39/Z39)),"- ",(($E39/Z39))))</f>
        <v>2.9798365419574524</v>
      </c>
      <c r="AB39" s="66">
        <v>2</v>
      </c>
      <c r="AC39" s="72">
        <f>IF(ISERROR(AB39/$E39*100),"- ",(AB39/$E39*100))</f>
        <v>0.29088793542287833</v>
      </c>
      <c r="AD39" s="73">
        <v>0</v>
      </c>
      <c r="AE39" s="66">
        <v>2443.6999999999998</v>
      </c>
      <c r="AF39" s="74">
        <v>0.41735897495445035</v>
      </c>
      <c r="AG39" s="75">
        <v>2.2713475549456104</v>
      </c>
    </row>
    <row r="40" spans="1:33" s="45" customFormat="1" ht="10.5" x14ac:dyDescent="0.15">
      <c r="A40" s="456"/>
      <c r="B40" s="29">
        <v>26</v>
      </c>
      <c r="C40" s="47"/>
      <c r="D40" s="47" t="s">
        <v>1074</v>
      </c>
      <c r="E40" s="48"/>
      <c r="F40" s="32"/>
      <c r="G40" s="33" t="s">
        <v>311</v>
      </c>
      <c r="H40" s="34">
        <v>53584.050141395543</v>
      </c>
      <c r="I40" s="34">
        <v>13996.984238362507</v>
      </c>
      <c r="J40" s="34">
        <v>6047.8911821174306</v>
      </c>
      <c r="K40" s="34">
        <v>6047.8911821174306</v>
      </c>
      <c r="L40" s="35">
        <f>IF(ISERROR(K40/$H40*100),"- ",(K40/$H40*100))</f>
        <v>11.286737688096526</v>
      </c>
      <c r="M40" s="35">
        <f>IF(ISERROR(I40/$H40*100),"- ",(I40/$H40*100))</f>
        <v>26.121549605578153</v>
      </c>
      <c r="N40" s="35">
        <v>24.748910185855184</v>
      </c>
      <c r="O40" s="35">
        <v>24.748910185855184</v>
      </c>
      <c r="P40" s="42">
        <f>IF(AND(O40&lt;0,O39&lt;0),"NA",IF(AND(O40&gt;0,O39&lt;0),"LP",IF(AND(O40&lt;0,O39&gt;0),"PL",((O40/O39-1)*100))))</f>
        <v>-11.807466429692193</v>
      </c>
      <c r="Q40" s="34">
        <v>10.909275333656046</v>
      </c>
      <c r="R40" s="37">
        <v>10.222235574033762</v>
      </c>
      <c r="S40" s="34">
        <v>0</v>
      </c>
      <c r="T40" s="38">
        <f>IF(O40&lt;0,"- ",IF(ISERROR(($E39-S40)/O40),"- ",(($E39-S40)/O40)))</f>
        <v>27.781021258582829</v>
      </c>
      <c r="U40" s="34">
        <v>29860.280827938692</v>
      </c>
      <c r="V40" s="34">
        <v>9590.2805471935808</v>
      </c>
      <c r="W40" s="34">
        <v>168170.23617319998</v>
      </c>
      <c r="X40" s="38">
        <f>IF(I40&lt;0,"- ",IF(ISERROR((U40+V40+W40)/I40),"- ",(U40+V40+W40)/I40))</f>
        <v>14.83325222152437</v>
      </c>
      <c r="Y40" s="39">
        <f>IF(ISERROR(W40/H40),"- ",(W40/H40))</f>
        <v>3.1384383175485766</v>
      </c>
      <c r="Z40" s="34">
        <v>253.48304285353126</v>
      </c>
      <c r="AA40" s="40">
        <f>IF(Z40&lt;0,"- ",IF(ISERROR(($E39/Z40)),"- ",(($E39/Z40))))</f>
        <v>2.7124102356514763</v>
      </c>
      <c r="AB40" s="34">
        <v>2</v>
      </c>
      <c r="AC40" s="41">
        <f>IF(ISERROR(AB40/$E39*100),"- ",(AB40/$E39*100))</f>
        <v>0.29088793542287833</v>
      </c>
      <c r="AD40" s="42">
        <v>0</v>
      </c>
      <c r="AE40" s="34">
        <v>2443.6999999999998</v>
      </c>
      <c r="AF40" s="43">
        <v>0.45697284400583604</v>
      </c>
      <c r="AG40" s="44">
        <v>2.0503538121081482</v>
      </c>
    </row>
    <row r="41" spans="1:33" s="45" customFormat="1" ht="10.5" x14ac:dyDescent="0.15">
      <c r="A41" s="456"/>
      <c r="B41" s="29">
        <v>27</v>
      </c>
      <c r="C41" s="47"/>
      <c r="D41" s="49" t="s">
        <v>931</v>
      </c>
      <c r="E41" s="50"/>
      <c r="F41" s="51"/>
      <c r="G41" s="33" t="s">
        <v>407</v>
      </c>
      <c r="H41" s="34">
        <v>59770.178849576703</v>
      </c>
      <c r="I41" s="34">
        <v>16846.130846146312</v>
      </c>
      <c r="J41" s="34">
        <v>7942.2706226244591</v>
      </c>
      <c r="K41" s="34">
        <v>7942.2706226244591</v>
      </c>
      <c r="L41" s="35">
        <f>IF(ISERROR(K41/$H41*100),"- ",(K41/$H41*100))</f>
        <v>13.288015487811622</v>
      </c>
      <c r="M41" s="35">
        <f>IF(ISERROR(I41/$H41*100),"- ",(I41/$H41*100))</f>
        <v>28.184842626191369</v>
      </c>
      <c r="N41" s="35">
        <v>32.501005125933872</v>
      </c>
      <c r="O41" s="35">
        <v>32.501005125933872</v>
      </c>
      <c r="P41" s="42">
        <f>IF(AND(O41&lt;0,O40&lt;0),"NA",IF(AND(O41&gt;0,O40&lt;0),"LP",IF(AND(O41&lt;0,O40&gt;0),"PL",((O41/O40-1)*100))))</f>
        <v>31.322974958748961</v>
      </c>
      <c r="Q41" s="34">
        <v>12.249561677003973</v>
      </c>
      <c r="R41" s="37">
        <v>12.094137736158695</v>
      </c>
      <c r="S41" s="34">
        <v>0</v>
      </c>
      <c r="T41" s="39">
        <f>IF(O41&lt;0,"- ",IF(ISERROR(($E39-S41)/O41),"- ",(($E39-S41)/O41)))</f>
        <v>21.154730364058061</v>
      </c>
      <c r="U41" s="34">
        <v>35215.707420747865</v>
      </c>
      <c r="V41" s="34">
        <v>8754.5818470311551</v>
      </c>
      <c r="W41" s="34">
        <v>168170.23617319998</v>
      </c>
      <c r="X41" s="39">
        <f>IF(I41&lt;0,"- ",IF(ISERROR((U41+V41+W41)/I41),"- ",(U41+V41+W41)/I41))</f>
        <v>12.59283377164958</v>
      </c>
      <c r="Y41" s="39">
        <f>IF(ISERROR(W41/H41),"- ",(W41/H41))</f>
        <v>2.8136144045416551</v>
      </c>
      <c r="Z41" s="34">
        <v>283.98404797946517</v>
      </c>
      <c r="AA41" s="40">
        <f>IF(Z41&lt;0,"- ",IF(ISERROR(($E39/Z41)),"- ",(($E39/Z41))))</f>
        <v>2.4210866944530509</v>
      </c>
      <c r="AB41" s="34">
        <v>2</v>
      </c>
      <c r="AC41" s="41">
        <f>IF(ISERROR(AB41/$E39*100),"- ",(AB41/$E39*100))</f>
        <v>0.29088793542287833</v>
      </c>
      <c r="AD41" s="42">
        <v>0</v>
      </c>
      <c r="AE41" s="34">
        <v>2443.6999999999998</v>
      </c>
      <c r="AF41" s="43">
        <v>0.47052869455684959</v>
      </c>
      <c r="AG41" s="44">
        <v>2.7376660525288981</v>
      </c>
    </row>
    <row r="42" spans="1:33" s="45" customFormat="1" ht="10.5" x14ac:dyDescent="0.15">
      <c r="A42" s="456"/>
      <c r="B42" s="29">
        <v>28</v>
      </c>
      <c r="D42" s="47" t="s">
        <v>1121</v>
      </c>
      <c r="E42" s="50"/>
      <c r="F42" s="52"/>
      <c r="G42" s="33" t="s">
        <v>458</v>
      </c>
      <c r="H42" s="34">
        <v>71444.626216418255</v>
      </c>
      <c r="I42" s="34">
        <v>20471.193272947399</v>
      </c>
      <c r="J42" s="34">
        <v>10402.122343591678</v>
      </c>
      <c r="K42" s="34">
        <v>10402.122343591678</v>
      </c>
      <c r="L42" s="35">
        <f>IF(ISERROR(K42/$H42*100),"- ",(K42/$H42*100))</f>
        <v>14.559698740786791</v>
      </c>
      <c r="M42" s="35">
        <f>IF(ISERROR(I42/$H42*100),"- ",(I42/$H42*100))</f>
        <v>28.653230280660409</v>
      </c>
      <c r="N42" s="35">
        <v>42.567100477111261</v>
      </c>
      <c r="O42" s="35">
        <v>42.567100477111261</v>
      </c>
      <c r="P42" s="42">
        <f>IF(AND(O42&lt;0,O41&lt;0),"NA",IF(AND(O42&gt;0,O41&lt;0),"LP",IF(AND(O42&lt;0,O41&gt;0),"PL",((O42/O41-1)*100))))</f>
        <v>30.971643222028366</v>
      </c>
      <c r="Q42" s="34">
        <v>14.098993593451157</v>
      </c>
      <c r="R42" s="37">
        <v>13.990020865320698</v>
      </c>
      <c r="S42" s="34">
        <v>0</v>
      </c>
      <c r="T42" s="39">
        <f>IF(O42&lt;0,"- ",IF(ISERROR(($E39-S42)/O42),"- ",(($E39-S42)/O42)))</f>
        <v>16.152145490146836</v>
      </c>
      <c r="U42" s="34">
        <v>37659.075130307981</v>
      </c>
      <c r="V42" s="34">
        <v>7879.0290492718568</v>
      </c>
      <c r="W42" s="34">
        <v>168170.23617319998</v>
      </c>
      <c r="X42" s="39">
        <f>IF(I42&lt;0,"- ",IF(ISERROR((U42+V42+W42)/I42),"- ",(U42+V42+W42)/I42))</f>
        <v>10.439466693678016</v>
      </c>
      <c r="Y42" s="39">
        <f>IF(ISERROR(W42/H42),"- ",(W42/H42))</f>
        <v>2.3538542375991018</v>
      </c>
      <c r="Z42" s="34">
        <v>324.55114845657647</v>
      </c>
      <c r="AA42" s="40">
        <f>IF(Z42&lt;0,"- ",IF(ISERROR(($E39/Z42)),"- ",(($E39/Z42))))</f>
        <v>2.1184642336645165</v>
      </c>
      <c r="AB42" s="34">
        <v>2</v>
      </c>
      <c r="AC42" s="41">
        <f>IF(ISERROR(AB42/$E39*100),"- ",(AB42/$E39*100))</f>
        <v>0.29088793542287833</v>
      </c>
      <c r="AD42" s="42">
        <v>0</v>
      </c>
      <c r="AE42" s="34">
        <v>2443.6999999999998</v>
      </c>
      <c r="AF42" s="43">
        <v>0.45553122156381454</v>
      </c>
      <c r="AG42" s="44">
        <v>3.4448688478960046</v>
      </c>
    </row>
    <row r="43" spans="1:33" s="45" customFormat="1" ht="10.5" x14ac:dyDescent="0.15">
      <c r="A43" s="456"/>
      <c r="B43" s="46"/>
      <c r="E43" s="53"/>
      <c r="F43" s="54"/>
      <c r="G43" s="55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455">
        <v>8</v>
      </c>
      <c r="B44" s="29">
        <v>25</v>
      </c>
      <c r="C44" s="30" t="str">
        <f>VLOOKUP($A44,'All cos summary'!$A$298:$B$310,2,FALSE)</f>
        <v>ABREL IB Equity</v>
      </c>
      <c r="D44" s="63" t="s">
        <v>1156</v>
      </c>
      <c r="E44" s="64">
        <v>1144.5999999999999</v>
      </c>
      <c r="F44" s="65">
        <v>1358.1203662083399</v>
      </c>
      <c r="G44" s="33" t="s">
        <v>518</v>
      </c>
      <c r="H44" s="66">
        <v>12188.8</v>
      </c>
      <c r="I44" s="66">
        <v>295.800000000002</v>
      </c>
      <c r="J44" s="66">
        <v>-1487.4999999999984</v>
      </c>
      <c r="K44" s="66">
        <v>-247.79999999999836</v>
      </c>
      <c r="L44" s="67">
        <f>IF(ISERROR(K44/$H44*100),"- ",(K44/$H44*100))</f>
        <v>-2.0330139144132184</v>
      </c>
      <c r="M44" s="67">
        <f>IF(ISERROR(I44/$H44*100),"- ",(I44/$H44*100))</f>
        <v>2.426818062483608</v>
      </c>
      <c r="N44" s="67">
        <v>-13.31811263318111</v>
      </c>
      <c r="O44" s="67">
        <v>-2.2186408810099234</v>
      </c>
      <c r="P44" s="68" t="s">
        <v>50</v>
      </c>
      <c r="Q44" s="66">
        <v>5.3657709372637641E-2</v>
      </c>
      <c r="R44" s="69">
        <v>-0.63380903113925358</v>
      </c>
      <c r="S44" s="66">
        <v>0</v>
      </c>
      <c r="T44" s="70" t="str">
        <f>IF(O44&lt;0,"- ",IF(ISERROR(($E44-S44)/O44),"- ",(($E44-S44)/O44)))</f>
        <v xml:space="preserve">- </v>
      </c>
      <c r="U44" s="66">
        <v>35832.899999999994</v>
      </c>
      <c r="V44" s="66">
        <v>480.1</v>
      </c>
      <c r="W44" s="66">
        <v>126529.2839178</v>
      </c>
      <c r="X44" s="70">
        <f>IF(I44&lt;0,"- ",IF(ISERROR((U44+V44+W44)/I44),"- ",(U44+V44+W44)/I44))</f>
        <v>550.51482054698749</v>
      </c>
      <c r="Y44" s="70">
        <f>IF(ISERROR(W44/H44),"- ",(W44/H44))</f>
        <v>10.380782679000394</v>
      </c>
      <c r="Z44" s="66">
        <v>343.83203509714383</v>
      </c>
      <c r="AA44" s="71">
        <f>IF(Z44&lt;0,"- ",IF(ISERROR(($E44/Z44)),"- ",(($E44/Z44))))</f>
        <v>3.3289510085254648</v>
      </c>
      <c r="AB44" s="66">
        <v>2</v>
      </c>
      <c r="AC44" s="72">
        <f>IF(ISERROR(AB44/$E44*100),"- ",(AB44/$E44*100))</f>
        <v>0.1747335313646689</v>
      </c>
      <c r="AD44" s="73">
        <v>0</v>
      </c>
      <c r="AE44" s="66">
        <v>1116.9000000000001</v>
      </c>
      <c r="AF44" s="74">
        <v>0.89773355029519075</v>
      </c>
      <c r="AG44" s="75">
        <v>-0.74775956284152489</v>
      </c>
    </row>
    <row r="45" spans="1:33" s="45" customFormat="1" ht="10.5" x14ac:dyDescent="0.15">
      <c r="A45" s="456"/>
      <c r="B45" s="29">
        <v>26</v>
      </c>
      <c r="C45" s="47"/>
      <c r="D45" s="47" t="s">
        <v>868</v>
      </c>
      <c r="E45" s="48"/>
      <c r="F45" s="32"/>
      <c r="G45" s="33" t="s">
        <v>311</v>
      </c>
      <c r="H45" s="34">
        <v>15985.40254109313</v>
      </c>
      <c r="I45" s="34">
        <v>1828.8015292232776</v>
      </c>
      <c r="J45" s="34">
        <v>215.9697284077784</v>
      </c>
      <c r="K45" s="34">
        <v>215.9697284077784</v>
      </c>
      <c r="L45" s="35">
        <f>IF(ISERROR(K45/$H45*100),"- ",(K45/$H45*100))</f>
        <v>1.3510434150944424</v>
      </c>
      <c r="M45" s="35">
        <f>IF(ISERROR(I45/$H45*100),"- ",(I45/$H45*100))</f>
        <v>11.440447148716085</v>
      </c>
      <c r="N45" s="35">
        <v>1.9336532223813987</v>
      </c>
      <c r="O45" s="35">
        <v>1.9336532223813987</v>
      </c>
      <c r="P45" s="42" t="str">
        <f>IF(AND(O45&lt;0,O44&lt;0),"NA",IF(AND(O45&gt;0,O44&lt;0),"LP",IF(AND(O45&lt;0,O44&gt;0),"PL",((O45/O44-1)*100))))</f>
        <v>LP</v>
      </c>
      <c r="Q45" s="34">
        <v>1.7669287759272629</v>
      </c>
      <c r="R45" s="37">
        <v>0.5062858670189635</v>
      </c>
      <c r="S45" s="34">
        <v>0</v>
      </c>
      <c r="T45" s="38">
        <f>IF(O45&lt;0,"- ",IF(ISERROR(($E44-S45)/O45),"- ",(($E44-S45)/O45)))</f>
        <v>591.93654102588414</v>
      </c>
      <c r="U45" s="34">
        <v>-7633.7570203639452</v>
      </c>
      <c r="V45" s="34">
        <v>480.1</v>
      </c>
      <c r="W45" s="34">
        <v>126529.2839178</v>
      </c>
      <c r="X45" s="38">
        <f>IF(I45&lt;0,"- ",IF(ISERROR((U45+V45+W45)/I45),"- ",(U45+V45+W45)/I45))</f>
        <v>65.275331953673984</v>
      </c>
      <c r="Y45" s="39">
        <f>IF(ISERROR(W45/H45),"- ",(W45/H45))</f>
        <v>7.915301700569346</v>
      </c>
      <c r="Z45" s="34">
        <v>420.02623089271884</v>
      </c>
      <c r="AA45" s="40">
        <f>IF(Z45&lt;0,"- ",IF(ISERROR(($E44/Z45)),"- ",(($E44/Z45))))</f>
        <v>2.7250679024671398</v>
      </c>
      <c r="AB45" s="34">
        <v>2</v>
      </c>
      <c r="AC45" s="41">
        <f>IF(ISERROR(AB45/$E44*100),"- ",(AB45/$E44*100))</f>
        <v>0.1747335313646689</v>
      </c>
      <c r="AD45" s="42">
        <v>0</v>
      </c>
      <c r="AE45" s="34">
        <v>1116.9000000000001</v>
      </c>
      <c r="AF45" s="43">
        <v>-0.17696227526842745</v>
      </c>
      <c r="AG45" s="44">
        <v>0.9096542095155552</v>
      </c>
    </row>
    <row r="46" spans="1:33" s="45" customFormat="1" ht="10.5" x14ac:dyDescent="0.15">
      <c r="A46" s="456"/>
      <c r="B46" s="29">
        <v>27</v>
      </c>
      <c r="C46" s="47"/>
      <c r="D46" s="49" t="s">
        <v>891</v>
      </c>
      <c r="E46" s="50"/>
      <c r="F46" s="51"/>
      <c r="G46" s="33" t="s">
        <v>407</v>
      </c>
      <c r="H46" s="34">
        <v>9586.3804938466983</v>
      </c>
      <c r="I46" s="34">
        <v>-1205.4683176508079</v>
      </c>
      <c r="J46" s="34">
        <v>-1797.5579915843055</v>
      </c>
      <c r="K46" s="34">
        <v>-1797.5579915843055</v>
      </c>
      <c r="L46" s="35">
        <f>IF(ISERROR(K46/$H46*100),"- ",(K46/$H46*100))</f>
        <v>-18.751164662597329</v>
      </c>
      <c r="M46" s="35">
        <f>IF(ISERROR(I46/$H46*100),"- ",(I46/$H46*100))</f>
        <v>-12.574801494939338</v>
      </c>
      <c r="N46" s="35">
        <v>-16.094171291828321</v>
      </c>
      <c r="O46" s="35">
        <v>-16.094171291828321</v>
      </c>
      <c r="P46" s="42" t="str">
        <f>IF(AND(O46&lt;0,O45&lt;0),"NA",IF(AND(O46&gt;0,O45&lt;0),"LP",IF(AND(O46&lt;0,O45&gt;0),"PL",((O46/O45-1)*100))))</f>
        <v>PL</v>
      </c>
      <c r="Q46" s="34">
        <v>-1.9431286739848945</v>
      </c>
      <c r="R46" s="37">
        <v>-3.9065499983468275</v>
      </c>
      <c r="S46" s="34">
        <v>0</v>
      </c>
      <c r="T46" s="39" t="str">
        <f>IF(O46&lt;0,"- ",IF(ISERROR(($E44-S46)/O46),"- ",(($E44-S46)/O46)))</f>
        <v xml:space="preserve">- </v>
      </c>
      <c r="U46" s="34">
        <v>-17459.246412562152</v>
      </c>
      <c r="V46" s="34">
        <v>480.1</v>
      </c>
      <c r="W46" s="34">
        <v>126529.2839178</v>
      </c>
      <c r="X46" s="39" t="str">
        <f>IF(I46&lt;0,"- ",IF(ISERROR((U46+V46+W46)/I46),"- ",(U46+V46+W46)/I46))</f>
        <v xml:space="preserve">- </v>
      </c>
      <c r="Y46" s="39">
        <f>IF(ISERROR(W46/H46),"- ",(W46/H46))</f>
        <v>13.198858943583197</v>
      </c>
      <c r="Z46" s="34">
        <v>403.93205960089051</v>
      </c>
      <c r="AA46" s="40">
        <f>IF(Z46&lt;0,"- ",IF(ISERROR(($E44/Z46)),"- ",(($E44/Z46))))</f>
        <v>2.8336448489157666</v>
      </c>
      <c r="AB46" s="34">
        <v>2</v>
      </c>
      <c r="AC46" s="41">
        <f>IF(ISERROR(AB46/$E44*100),"- ",(AB46/$E44*100))</f>
        <v>0.1747335313646689</v>
      </c>
      <c r="AD46" s="42">
        <v>0</v>
      </c>
      <c r="AE46" s="34">
        <v>1116.9000000000001</v>
      </c>
      <c r="AF46" s="43">
        <v>-0.37551570872947132</v>
      </c>
      <c r="AG46" s="44">
        <v>-2.0649377336892969</v>
      </c>
    </row>
    <row r="47" spans="1:33" s="45" customFormat="1" ht="10.5" x14ac:dyDescent="0.15">
      <c r="A47" s="456"/>
      <c r="B47" s="29">
        <v>28</v>
      </c>
      <c r="D47" s="47" t="s">
        <v>1121</v>
      </c>
      <c r="E47" s="50"/>
      <c r="F47" s="52"/>
      <c r="G47" s="33" t="s">
        <v>458</v>
      </c>
      <c r="H47" s="34">
        <v>51513.274026107181</v>
      </c>
      <c r="I47" s="34">
        <v>17211.467896876718</v>
      </c>
      <c r="J47" s="34">
        <v>12007.86235546959</v>
      </c>
      <c r="K47" s="34">
        <v>12007.86235546959</v>
      </c>
      <c r="L47" s="35">
        <f>IF(ISERROR(K47/$H47*100),"- ",(K47/$H47*100))</f>
        <v>23.31022941656542</v>
      </c>
      <c r="M47" s="35">
        <f>IF(ISERROR(I47/$H47*100),"- ",(I47/$H47*100))</f>
        <v>33.411714208174502</v>
      </c>
      <c r="N47" s="35">
        <v>107.51063081269217</v>
      </c>
      <c r="O47" s="35">
        <v>107.51063081269217</v>
      </c>
      <c r="P47" s="42" t="str">
        <f>IF(AND(O47&lt;0,O46&lt;0),"NA",IF(AND(O47&gt;0,O46&lt;0),"LP",IF(AND(O47&lt;0,O46&gt;0),"PL",((O47/O46-1)*100))))</f>
        <v>LP</v>
      </c>
      <c r="Q47" s="34">
        <v>22.544731245352274</v>
      </c>
      <c r="R47" s="37">
        <v>23.489970814902268</v>
      </c>
      <c r="S47" s="34">
        <v>0</v>
      </c>
      <c r="T47" s="39">
        <f>IF(O47&lt;0,"- ",IF(ISERROR(($E44-S47)/O47),"- ",(($E44-S47)/O47)))</f>
        <v>10.646389025417886</v>
      </c>
      <c r="U47" s="34">
        <v>-32714.132787154605</v>
      </c>
      <c r="V47" s="34">
        <v>480.1</v>
      </c>
      <c r="W47" s="34">
        <v>126529.2839178</v>
      </c>
      <c r="X47" s="39">
        <f>IF(I47&lt;0,"- ",IF(ISERROR((U47+V47+W47)/I47),"- ",(U47+V47+W47)/I47))</f>
        <v>5.4786292311393554</v>
      </c>
      <c r="Y47" s="39">
        <f>IF(ISERROR(W47/H47),"- ",(W47/H47))</f>
        <v>2.4562462066316022</v>
      </c>
      <c r="Z47" s="34">
        <v>511.44269041358268</v>
      </c>
      <c r="AA47" s="40">
        <f>IF(Z47&lt;0,"- ",IF(ISERROR(($E44/Z47)),"- ",(($E44/Z47))))</f>
        <v>2.2379829088463636</v>
      </c>
      <c r="AB47" s="34">
        <v>0</v>
      </c>
      <c r="AC47" s="41">
        <f>IF(ISERROR(AB47/$E44*100),"- ",(AB47/$E44*100))</f>
        <v>0</v>
      </c>
      <c r="AD47" s="42">
        <v>0</v>
      </c>
      <c r="AE47" s="34">
        <v>1116.9000000000001</v>
      </c>
      <c r="AF47" s="43">
        <v>-0.63400461517448359</v>
      </c>
      <c r="AG47" s="44">
        <v>18.707083591950123</v>
      </c>
    </row>
    <row r="48" spans="1:33" s="45" customFormat="1" ht="10.5" x14ac:dyDescent="0.15">
      <c r="A48" s="456"/>
      <c r="B48" s="46"/>
      <c r="E48" s="53"/>
      <c r="F48" s="54"/>
      <c r="G48" s="55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455">
        <v>9</v>
      </c>
      <c r="B49" s="29">
        <v>25</v>
      </c>
      <c r="C49" s="30" t="str">
        <f>VLOOKUP($A49,'All cos summary'!$A$298:$B$310,2,FALSE)</f>
        <v>SOBHA IB Equity</v>
      </c>
      <c r="D49" s="63" t="s">
        <v>764</v>
      </c>
      <c r="E49" s="64">
        <v>1156.8</v>
      </c>
      <c r="F49" s="65">
        <v>1327.7525658090483</v>
      </c>
      <c r="G49" s="33" t="s">
        <v>518</v>
      </c>
      <c r="H49" s="66">
        <v>40386.929999999986</v>
      </c>
      <c r="I49" s="66">
        <v>2943.2600000000057</v>
      </c>
      <c r="J49" s="66">
        <v>946.85000000000559</v>
      </c>
      <c r="K49" s="66">
        <v>946.85000000000559</v>
      </c>
      <c r="L49" s="67">
        <f>IF(ISERROR(K49/$H49*100),"- ",(K49/$H49*100))</f>
        <v>2.3444465820997187</v>
      </c>
      <c r="M49" s="67">
        <f>IF(ISERROR(I49/$H49*100),"- ",(I49/$H49*100))</f>
        <v>7.2876546942290652</v>
      </c>
      <c r="N49" s="67">
        <v>8.8543614872447591</v>
      </c>
      <c r="O49" s="67">
        <v>8.8543614872447591</v>
      </c>
      <c r="P49" s="68" t="s">
        <v>50</v>
      </c>
      <c r="Q49" s="66">
        <v>6.3399104450770949</v>
      </c>
      <c r="R49" s="69">
        <v>2.6767666773151357</v>
      </c>
      <c r="S49" s="66">
        <v>0</v>
      </c>
      <c r="T49" s="70">
        <f>IF(O49&lt;0,"- ",IF(ISERROR(($E49-S49)/O49),"- ",(($E49-S49)/O49)))</f>
        <v>130.64747827005257</v>
      </c>
      <c r="U49" s="66">
        <v>-6779.9100000000035</v>
      </c>
      <c r="V49" s="66">
        <v>0</v>
      </c>
      <c r="W49" s="66">
        <v>123700.06779359998</v>
      </c>
      <c r="X49" s="70">
        <f>IF(I49&lt;0,"- ",IF(ISERROR((U49+V49+W49)/I49),"- ",(U49+V49+W49)/I49))</f>
        <v>39.724712663373182</v>
      </c>
      <c r="Y49" s="70">
        <f>IF(ISERROR(W49/H49),"- ",(W49/H49))</f>
        <v>3.0628737513249962</v>
      </c>
      <c r="Z49" s="66">
        <v>426.47059923692677</v>
      </c>
      <c r="AA49" s="71">
        <f>IF(Z49&lt;0,"- ",IF(ISERROR(($E49/Z49)),"- ",(($E49/Z49))))</f>
        <v>2.7124964817500512</v>
      </c>
      <c r="AB49" s="66">
        <v>0</v>
      </c>
      <c r="AC49" s="72">
        <f>IF(ISERROR(AB49/$E49*100),"- ",(AB49/$E49*100))</f>
        <v>0</v>
      </c>
      <c r="AD49" s="73">
        <v>0</v>
      </c>
      <c r="AE49" s="66">
        <v>1069.3599999999999</v>
      </c>
      <c r="AF49" s="74">
        <v>-0.19166961148223652</v>
      </c>
      <c r="AG49" s="75">
        <v>1.0456825538050929</v>
      </c>
    </row>
    <row r="50" spans="1:33" s="45" customFormat="1" ht="10.5" x14ac:dyDescent="0.15">
      <c r="A50" s="456"/>
      <c r="B50" s="29">
        <v>26</v>
      </c>
      <c r="C50" s="47"/>
      <c r="D50" s="47" t="s">
        <v>1075</v>
      </c>
      <c r="E50" s="48"/>
      <c r="F50" s="32"/>
      <c r="G50" s="33" t="s">
        <v>311</v>
      </c>
      <c r="H50" s="34">
        <v>44979.260085025482</v>
      </c>
      <c r="I50" s="34">
        <v>3463.619029654983</v>
      </c>
      <c r="J50" s="34">
        <v>2533.7673948323518</v>
      </c>
      <c r="K50" s="34">
        <v>2533.7673948323518</v>
      </c>
      <c r="L50" s="35">
        <f>IF(ISERROR(K50/$H50*100),"- ",(K50/$H50*100))</f>
        <v>5.6331904749938184</v>
      </c>
      <c r="M50" s="35">
        <f>IF(ISERROR(I50/$H50*100),"- ",(I50/$H50*100))</f>
        <v>7.700480228237665</v>
      </c>
      <c r="N50" s="35">
        <v>23.69424136710137</v>
      </c>
      <c r="O50" s="35">
        <v>23.69424136710137</v>
      </c>
      <c r="P50" s="42">
        <f>IF(AND(O50&lt;0,O49&lt;0),"NA",IF(AND(O50&gt;0,O49&lt;0),"LP",IF(AND(O50&lt;0,O49&gt;0),"PL",((O50/O49-1)*100))))</f>
        <v>167.59966149150731</v>
      </c>
      <c r="Q50" s="34">
        <v>7.6360471743608773</v>
      </c>
      <c r="R50" s="37">
        <v>5.4242857573211314</v>
      </c>
      <c r="S50" s="34">
        <v>0</v>
      </c>
      <c r="T50" s="38">
        <f>IF(O50&lt;0,"- ",IF(ISERROR(($E49-S50)/O50),"- ",(($E49-S50)/O50)))</f>
        <v>48.821989363465192</v>
      </c>
      <c r="U50" s="34">
        <v>-3074.4786323116623</v>
      </c>
      <c r="V50" s="34">
        <v>0</v>
      </c>
      <c r="W50" s="34">
        <v>123700.06779359998</v>
      </c>
      <c r="X50" s="38">
        <f>IF(I50&lt;0,"- ",IF(ISERROR((U50+V50+W50)/I50),"- ",(U50+V50+W50)/I50))</f>
        <v>34.826459875786064</v>
      </c>
      <c r="Y50" s="39">
        <f>IF(ISERROR(W50/H50),"- ",(W50/H50))</f>
        <v>2.7501579074392617</v>
      </c>
      <c r="Z50" s="34">
        <v>447.16484060402814</v>
      </c>
      <c r="AA50" s="40">
        <f>IF(Z50&lt;0,"- ",IF(ISERROR(($E49/Z50)),"- ",(($E49/Z50))))</f>
        <v>2.5869654654364149</v>
      </c>
      <c r="AB50" s="34">
        <v>0</v>
      </c>
      <c r="AC50" s="41">
        <f>IF(ISERROR(AB50/$E49*100),"- ",(AB50/$E49*100))</f>
        <v>0</v>
      </c>
      <c r="AD50" s="42">
        <v>0</v>
      </c>
      <c r="AE50" s="34">
        <v>1069.3599999999999</v>
      </c>
      <c r="AF50" s="43">
        <v>-6.5818396315498157E-2</v>
      </c>
      <c r="AG50" s="44">
        <v>2.0097514881638419</v>
      </c>
    </row>
    <row r="51" spans="1:33" s="45" customFormat="1" ht="10.5" x14ac:dyDescent="0.15">
      <c r="A51" s="456"/>
      <c r="B51" s="29">
        <v>27</v>
      </c>
      <c r="C51" s="47"/>
      <c r="D51" s="49" t="s">
        <v>1076</v>
      </c>
      <c r="E51" s="50"/>
      <c r="F51" s="51"/>
      <c r="G51" s="33" t="s">
        <v>407</v>
      </c>
      <c r="H51" s="34">
        <v>49723.909792661929</v>
      </c>
      <c r="I51" s="34">
        <v>5944.8213149913918</v>
      </c>
      <c r="J51" s="34">
        <v>3591.5601496840882</v>
      </c>
      <c r="K51" s="34">
        <v>3591.5601496840882</v>
      </c>
      <c r="L51" s="35">
        <f>IF(ISERROR(K51/$H51*100),"- ",(K51/$H51*100))</f>
        <v>7.223004314544303</v>
      </c>
      <c r="M51" s="35">
        <f>IF(ISERROR(I51/$H51*100),"- ",(I51/$H51*100))</f>
        <v>11.955659439855044</v>
      </c>
      <c r="N51" s="35">
        <v>33.586071572567597</v>
      </c>
      <c r="O51" s="35">
        <v>33.586071572567597</v>
      </c>
      <c r="P51" s="42">
        <f>IF(AND(O51&lt;0,O50&lt;0),"NA",IF(AND(O51&gt;0,O50&lt;0),"LP",IF(AND(O51&lt;0,O50&gt;0),"PL",((O51/O50-1)*100))))</f>
        <v>41.747824090290095</v>
      </c>
      <c r="Q51" s="34">
        <v>10.33858127426058</v>
      </c>
      <c r="R51" s="37">
        <v>7.2625147688524034</v>
      </c>
      <c r="S51" s="34">
        <v>0</v>
      </c>
      <c r="T51" s="39">
        <f>IF(O51&lt;0,"- ",IF(ISERROR(($E49-S51)/O51),"- ",(($E49-S51)/O51)))</f>
        <v>34.44284924780694</v>
      </c>
      <c r="U51" s="34">
        <v>6757.670258730981</v>
      </c>
      <c r="V51" s="34">
        <v>0</v>
      </c>
      <c r="W51" s="34">
        <v>123700.06779359998</v>
      </c>
      <c r="X51" s="39">
        <f>IF(I51&lt;0,"- ",IF(ISERROR((U51+V51+W51)/I51),"- ",(U51+V51+W51)/I51))</f>
        <v>21.944770269772167</v>
      </c>
      <c r="Y51" s="39">
        <f>IF(ISERROR(W51/H51),"- ",(W51/H51))</f>
        <v>2.4877381587530589</v>
      </c>
      <c r="Z51" s="34">
        <v>477.75091217659576</v>
      </c>
      <c r="AA51" s="40">
        <f>IF(Z51&lt;0,"- ",IF(ISERROR(($E49/Z51)),"- ",(($E49/Z51))))</f>
        <v>2.4213454553748726</v>
      </c>
      <c r="AB51" s="34">
        <v>0</v>
      </c>
      <c r="AC51" s="41">
        <f>IF(ISERROR(AB51/$E49*100),"- ",(AB51/$E49*100))</f>
        <v>0</v>
      </c>
      <c r="AD51" s="42">
        <v>0</v>
      </c>
      <c r="AE51" s="34">
        <v>1069.3599999999999</v>
      </c>
      <c r="AF51" s="43">
        <v>0.13664724524072147</v>
      </c>
      <c r="AG51" s="44">
        <v>3.930877401782721</v>
      </c>
    </row>
    <row r="52" spans="1:33" s="45" customFormat="1" ht="10.5" x14ac:dyDescent="0.15">
      <c r="A52" s="456"/>
      <c r="B52" s="29">
        <v>28</v>
      </c>
      <c r="D52" s="47" t="s">
        <v>1121</v>
      </c>
      <c r="E52" s="50"/>
      <c r="F52" s="52"/>
      <c r="G52" s="33" t="s">
        <v>458</v>
      </c>
      <c r="H52" s="34">
        <v>60145.341158538678</v>
      </c>
      <c r="I52" s="34">
        <v>9015.4205961593907</v>
      </c>
      <c r="J52" s="34">
        <v>5688.7460680245367</v>
      </c>
      <c r="K52" s="34">
        <v>5688.7460680245367</v>
      </c>
      <c r="L52" s="35">
        <f>IF(ISERROR(K52/$H52*100),"- ",(K52/$H52*100))</f>
        <v>9.4583320311201202</v>
      </c>
      <c r="M52" s="35">
        <f>IF(ISERROR(I52/$H52*100),"- ",(I52/$H52*100))</f>
        <v>14.989391401730364</v>
      </c>
      <c r="N52" s="35">
        <v>53.197670270297543</v>
      </c>
      <c r="O52" s="35">
        <v>53.197670270297543</v>
      </c>
      <c r="P52" s="42">
        <f>IF(AND(O52&lt;0,O51&lt;0),"NA",IF(AND(O52&gt;0,O51&lt;0),"LP",IF(AND(O52&lt;0,O51&gt;0),"PL",((O52/O51-1)*100))))</f>
        <v>58.392058908575329</v>
      </c>
      <c r="Q52" s="34">
        <v>14.192051963588625</v>
      </c>
      <c r="R52" s="37">
        <v>10.579237745408937</v>
      </c>
      <c r="S52" s="34">
        <v>0</v>
      </c>
      <c r="T52" s="39">
        <f>IF(O52&lt;0,"- ",IF(ISERROR(($E49-S52)/O52),"- ",(($E49-S52)/O52)))</f>
        <v>21.745313171089922</v>
      </c>
      <c r="U52" s="34">
        <v>8220.4110775460431</v>
      </c>
      <c r="V52" s="34">
        <v>0</v>
      </c>
      <c r="W52" s="34">
        <v>123700.06779359998</v>
      </c>
      <c r="X52" s="39">
        <f>IF(I52&lt;0,"- ",IF(ISERROR((U52+V52+W52)/I52),"- ",(U52+V52+W52)/I52))</f>
        <v>14.632759222275748</v>
      </c>
      <c r="Y52" s="39">
        <f>IF(ISERROR(W52/H52),"- ",(W52/H52))</f>
        <v>2.0566857783304568</v>
      </c>
      <c r="Z52" s="34">
        <v>527.94858244689328</v>
      </c>
      <c r="AA52" s="40">
        <f>IF(Z52&lt;0,"- ",IF(ISERROR(($E49/Z52)),"- ",(($E49/Z52))))</f>
        <v>2.1911224662041087</v>
      </c>
      <c r="AB52" s="34">
        <v>0</v>
      </c>
      <c r="AC52" s="41">
        <f>IF(ISERROR(AB52/$E49*100),"- ",(AB52/$E49*100))</f>
        <v>0</v>
      </c>
      <c r="AD52" s="42">
        <v>0</v>
      </c>
      <c r="AE52" s="34">
        <v>1069.3599999999999</v>
      </c>
      <c r="AF52" s="43">
        <v>0.15287320283668837</v>
      </c>
      <c r="AG52" s="44">
        <v>6.3155763839696828</v>
      </c>
    </row>
    <row r="53" spans="1:33" s="45" customFormat="1" ht="10.5" x14ac:dyDescent="0.15">
      <c r="A53" s="456"/>
      <c r="B53" s="46"/>
      <c r="E53" s="53"/>
      <c r="F53" s="54"/>
      <c r="G53" s="55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455">
        <v>10</v>
      </c>
      <c r="B54" s="29">
        <v>25</v>
      </c>
      <c r="C54" s="30" t="str">
        <f>VLOOKUP($A54,'All cos summary'!$A$298:$B$310,2,FALSE)</f>
        <v>SIGNATUR IB Equity</v>
      </c>
      <c r="D54" s="63" t="s">
        <v>763</v>
      </c>
      <c r="E54" s="64">
        <v>746</v>
      </c>
      <c r="F54" s="65">
        <v>1125.1110984382547</v>
      </c>
      <c r="G54" s="33" t="s">
        <v>518</v>
      </c>
      <c r="H54" s="66">
        <v>24980.2</v>
      </c>
      <c r="I54" s="66">
        <v>439.71000000000095</v>
      </c>
      <c r="J54" s="66">
        <v>1010.830000000001</v>
      </c>
      <c r="K54" s="66">
        <v>1010.830000000001</v>
      </c>
      <c r="L54" s="67">
        <f>IF(ISERROR(K54/$H54*100),"- ",(K54/$H54*100))</f>
        <v>4.0465248476793656</v>
      </c>
      <c r="M54" s="67">
        <f>IF(ISERROR(I54/$H54*100),"- ",(I54/$H54*100))</f>
        <v>1.7602341054114896</v>
      </c>
      <c r="N54" s="67">
        <v>7.1940075439470572</v>
      </c>
      <c r="O54" s="67">
        <v>7.1940075439470572</v>
      </c>
      <c r="P54" s="68" t="s">
        <v>50</v>
      </c>
      <c r="Q54" s="66">
        <v>5.4568439896396734</v>
      </c>
      <c r="R54" s="69">
        <v>14.937770986590701</v>
      </c>
      <c r="S54" s="66">
        <v>0</v>
      </c>
      <c r="T54" s="70">
        <f>IF(O54&lt;0,"- ",IF(ISERROR(($E54-S54)/O54),"- ",(($E54-S54)/O54)))</f>
        <v>103.69741697416964</v>
      </c>
      <c r="U54" s="66">
        <v>8682.0000000000018</v>
      </c>
      <c r="V54" s="66">
        <v>29.06</v>
      </c>
      <c r="W54" s="66">
        <v>104820.97548600001</v>
      </c>
      <c r="X54" s="70">
        <f>IF(I54&lt;0,"- ",IF(ISERROR((U54+V54+W54)/I54),"- ",(U54+V54+W54)/I54))</f>
        <v>258.19752902139993</v>
      </c>
      <c r="Y54" s="70">
        <f>IF(ISERROR(W54/H54),"- ",(W54/H54))</f>
        <v>4.1961623800449956</v>
      </c>
      <c r="Z54" s="66">
        <v>51.721158636395998</v>
      </c>
      <c r="AA54" s="71">
        <f>IF(Z54&lt;0,"- ",IF(ISERROR(($E54/Z54)),"- ",(($E54/Z54))))</f>
        <v>14.423497455740335</v>
      </c>
      <c r="AB54" s="66">
        <v>0</v>
      </c>
      <c r="AC54" s="72">
        <f>IF(ISERROR(AB54/$E54*100),"- ",(AB54/$E54*100))</f>
        <v>0</v>
      </c>
      <c r="AD54" s="73">
        <v>0</v>
      </c>
      <c r="AE54" s="66">
        <v>140.51</v>
      </c>
      <c r="AF54" s="74">
        <v>1.2776346247518533</v>
      </c>
      <c r="AG54" s="75">
        <v>0.32218467156120295</v>
      </c>
    </row>
    <row r="55" spans="1:33" s="45" customFormat="1" ht="10.5" x14ac:dyDescent="0.15">
      <c r="A55" s="456"/>
      <c r="B55" s="29">
        <v>26</v>
      </c>
      <c r="C55" s="47"/>
      <c r="D55" s="47" t="s">
        <v>922</v>
      </c>
      <c r="E55" s="48"/>
      <c r="F55" s="32"/>
      <c r="G55" s="33" t="s">
        <v>311</v>
      </c>
      <c r="H55" s="34">
        <v>28094.515056291828</v>
      </c>
      <c r="I55" s="34">
        <v>-292.07881275605087</v>
      </c>
      <c r="J55" s="34">
        <v>168.24592998716577</v>
      </c>
      <c r="K55" s="34">
        <v>168.24592998716577</v>
      </c>
      <c r="L55" s="35">
        <f>IF(ISERROR(K55/$H55*100),"- ",(K55/$H55*100))</f>
        <v>0.59885685746864925</v>
      </c>
      <c r="M55" s="35">
        <f>IF(ISERROR(I55/$H55*100),"- ",(I55/$H55*100))</f>
        <v>-1.0396293090335411</v>
      </c>
      <c r="N55" s="35">
        <v>1.1973947049118623</v>
      </c>
      <c r="O55" s="35">
        <v>1.1973947049118623</v>
      </c>
      <c r="P55" s="42">
        <f>IF(AND(O55&lt;0,O54&lt;0),"NA",IF(AND(O55&gt;0,O54&lt;0),"LP",IF(AND(O55&lt;0,O54&gt;0),"PL",((O55/O54-1)*100))))</f>
        <v>-83.35566514773349</v>
      </c>
      <c r="Q55" s="34">
        <v>2.5324201022080044</v>
      </c>
      <c r="R55" s="37">
        <v>2.2886047415096051</v>
      </c>
      <c r="S55" s="34">
        <v>0</v>
      </c>
      <c r="T55" s="38">
        <f>IF(O55&lt;0,"- ",IF(ISERROR(($E54-S55)/O55),"- ",(($E54-S55)/O55)))</f>
        <v>623.01929091536408</v>
      </c>
      <c r="U55" s="34">
        <v>14335.431380021333</v>
      </c>
      <c r="V55" s="34">
        <v>30.446666666666665</v>
      </c>
      <c r="W55" s="34">
        <v>104820.97548600001</v>
      </c>
      <c r="X55" s="38" t="str">
        <f>IF(I55&lt;0,"- ",IF(ISERROR((U55+V55+W55)/I55),"- ",(U55+V55+W55)/I55))</f>
        <v xml:space="preserve">- </v>
      </c>
      <c r="Y55" s="39">
        <f>IF(ISERROR(W55/H55),"- ",(W55/H55))</f>
        <v>3.7310120952781896</v>
      </c>
      <c r="Z55" s="34">
        <v>52.918553341307863</v>
      </c>
      <c r="AA55" s="40">
        <f>IF(Z55&lt;0,"- ",IF(ISERROR(($E54/Z55)),"- ",(($E54/Z55))))</f>
        <v>14.097135180331497</v>
      </c>
      <c r="AB55" s="34">
        <v>0</v>
      </c>
      <c r="AC55" s="41">
        <f>IF(ISERROR(AB55/$E54*100),"- ",(AB55/$E54*100))</f>
        <v>0</v>
      </c>
      <c r="AD55" s="42">
        <v>0</v>
      </c>
      <c r="AE55" s="34">
        <v>140.51</v>
      </c>
      <c r="AF55" s="43">
        <v>1.9421502907685704</v>
      </c>
      <c r="AG55" s="44">
        <v>-1.0758297361723403</v>
      </c>
    </row>
    <row r="56" spans="1:33" s="45" customFormat="1" ht="10.5" x14ac:dyDescent="0.15">
      <c r="A56" s="456"/>
      <c r="B56" s="29">
        <v>27</v>
      </c>
      <c r="C56" s="47"/>
      <c r="D56" s="49" t="s">
        <v>1077</v>
      </c>
      <c r="E56" s="50"/>
      <c r="F56" s="51"/>
      <c r="G56" s="33" t="s">
        <v>407</v>
      </c>
      <c r="H56" s="34">
        <v>51283.986774472869</v>
      </c>
      <c r="I56" s="34">
        <v>8405.1644963024446</v>
      </c>
      <c r="J56" s="34">
        <v>7239.605698311866</v>
      </c>
      <c r="K56" s="34">
        <v>7239.605698311866</v>
      </c>
      <c r="L56" s="35">
        <f>IF(ISERROR(K56/$H56*100),"- ",(K56/$H56*100))</f>
        <v>14.116698317837203</v>
      </c>
      <c r="M56" s="35">
        <f>IF(ISERROR(I56/$H56*100),"- ",(I56/$H56*100))</f>
        <v>16.389452195409664</v>
      </c>
      <c r="N56" s="35">
        <v>51.523775519976276</v>
      </c>
      <c r="O56" s="35">
        <v>51.523775519976276</v>
      </c>
      <c r="P56" s="42">
        <f>IF(AND(O56&lt;0,O55&lt;0),"NA",IF(AND(O56&gt;0,O55&lt;0),"LP",IF(AND(O56&lt;0,O55&gt;0),"PL",((O56/O55-1)*100))))</f>
        <v>4202.990092458178</v>
      </c>
      <c r="Q56" s="34">
        <v>28.678023333819258</v>
      </c>
      <c r="R56" s="37">
        <v>65.484858496970972</v>
      </c>
      <c r="S56" s="34">
        <v>0</v>
      </c>
      <c r="T56" s="39">
        <f>IF(O56&lt;0,"- ",IF(ISERROR(($E54-S56)/O56),"- ",(($E54-S56)/O56)))</f>
        <v>14.478752623840007</v>
      </c>
      <c r="U56" s="34">
        <v>5472.177541910396</v>
      </c>
      <c r="V56" s="34">
        <v>31.798888888888889</v>
      </c>
      <c r="W56" s="34">
        <v>104820.97548600001</v>
      </c>
      <c r="X56" s="39">
        <f>IF(I56&lt;0,"- ",IF(ISERROR((U56+V56+W56)/I56),"- ",(U56+V56+W56)/I56))</f>
        <v>13.125852797447672</v>
      </c>
      <c r="Y56" s="39">
        <f>IF(ISERROR(W56/H56),"- ",(W56/H56))</f>
        <v>2.0439318796910642</v>
      </c>
      <c r="Z56" s="34">
        <v>104.44232886128414</v>
      </c>
      <c r="AA56" s="40">
        <f>IF(Z56&lt;0,"- ",IF(ISERROR(($E54/Z56)),"- ",(($E54/Z56))))</f>
        <v>7.1426978710021443</v>
      </c>
      <c r="AB56" s="34">
        <v>0</v>
      </c>
      <c r="AC56" s="41">
        <f>IF(ISERROR(AB56/$E54*100),"- ",(AB56/$E54*100))</f>
        <v>0</v>
      </c>
      <c r="AD56" s="42">
        <v>0</v>
      </c>
      <c r="AE56" s="34">
        <v>140.51</v>
      </c>
      <c r="AF56" s="43">
        <v>0.49358876449231937</v>
      </c>
      <c r="AG56" s="44">
        <v>16.066503939236</v>
      </c>
    </row>
    <row r="57" spans="1:33" s="45" customFormat="1" ht="10.5" x14ac:dyDescent="0.15">
      <c r="A57" s="456"/>
      <c r="B57" s="29">
        <v>28</v>
      </c>
      <c r="D57" s="47" t="s">
        <v>1121</v>
      </c>
      <c r="E57" s="50"/>
      <c r="F57" s="52"/>
      <c r="G57" s="33" t="s">
        <v>458</v>
      </c>
      <c r="H57" s="34">
        <v>72482.966586160517</v>
      </c>
      <c r="I57" s="34">
        <v>20762.686567149707</v>
      </c>
      <c r="J57" s="34">
        <v>18288.789817727331</v>
      </c>
      <c r="K57" s="34">
        <v>18288.789817727331</v>
      </c>
      <c r="L57" s="35">
        <f>IF(ISERROR(K57/$H57*100),"- ",(K57/$H57*100))</f>
        <v>25.231845051467978</v>
      </c>
      <c r="M57" s="35">
        <f>IF(ISERROR(I57/$H57*100),"- ",(I57/$H57*100))</f>
        <v>28.64491830983366</v>
      </c>
      <c r="N57" s="35">
        <v>130.16005848499987</v>
      </c>
      <c r="O57" s="35">
        <v>130.16005848499987</v>
      </c>
      <c r="P57" s="42">
        <f>IF(AND(O57&lt;0,O56&lt;0),"NA",IF(AND(O57&gt;0,O56&lt;0),"LP",IF(AND(O57&lt;0,O56&gt;0),"PL",((O57/O56-1)*100))))</f>
        <v>152.62135232022257</v>
      </c>
      <c r="Q57" s="34">
        <v>54.38717263888482</v>
      </c>
      <c r="R57" s="37">
        <v>76.780467155437975</v>
      </c>
      <c r="S57" s="34">
        <v>0</v>
      </c>
      <c r="T57" s="39">
        <f>IF(O57&lt;0,"- ",IF(ISERROR(($E54-S57)/O57),"- ",(($E54-S57)/O57)))</f>
        <v>5.7314049231621373</v>
      </c>
      <c r="U57" s="34">
        <v>-18471.502972012873</v>
      </c>
      <c r="V57" s="34">
        <v>33.131851851851849</v>
      </c>
      <c r="W57" s="34">
        <v>104820.97548600001</v>
      </c>
      <c r="X57" s="39">
        <f>IF(I57&lt;0,"- ",IF(ISERROR((U57+V57+W57)/I57),"- ",(U57+V57+W57)/I57))</f>
        <v>4.1604733610202329</v>
      </c>
      <c r="Y57" s="39">
        <f>IF(ISERROR(W57/H57),"- ",(W57/H57))</f>
        <v>1.4461463213070798</v>
      </c>
      <c r="Z57" s="34">
        <v>234.60238734628402</v>
      </c>
      <c r="AA57" s="40">
        <f>IF(Z57&lt;0,"- ",IF(ISERROR(($E54/Z57)),"- ",(($E54/Z57))))</f>
        <v>3.1798482890068351</v>
      </c>
      <c r="AB57" s="34">
        <v>0</v>
      </c>
      <c r="AC57" s="41">
        <f>IF(ISERROR(AB57/$E54*100),"- ",(AB57/$E54*100))</f>
        <v>0</v>
      </c>
      <c r="AD57" s="42">
        <v>0</v>
      </c>
      <c r="AE57" s="34">
        <v>140.51</v>
      </c>
      <c r="AF57" s="43">
        <v>-0.77441987144842306</v>
      </c>
      <c r="AG57" s="44">
        <v>51.06743288549491</v>
      </c>
    </row>
    <row r="58" spans="1:33" s="45" customFormat="1" ht="10.5" x14ac:dyDescent="0.15">
      <c r="A58" s="456"/>
      <c r="B58" s="46"/>
      <c r="E58" s="53"/>
      <c r="F58" s="54"/>
      <c r="G58" s="55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455">
        <v>11</v>
      </c>
      <c r="B59" s="29">
        <v>25</v>
      </c>
      <c r="C59" s="30" t="str">
        <f>VLOOKUP($A59,'All cos summary'!$A$298:$B$310,2,FALSE)</f>
        <v>MAXESTAT IB Equity</v>
      </c>
      <c r="D59" s="63" t="s">
        <v>760</v>
      </c>
      <c r="E59" s="64">
        <v>332.35</v>
      </c>
      <c r="F59" s="65">
        <v>583.06344952557288</v>
      </c>
      <c r="G59" s="33" t="s">
        <v>518</v>
      </c>
      <c r="H59" s="66">
        <v>1604.876</v>
      </c>
      <c r="I59" s="66">
        <v>443.98399999999992</v>
      </c>
      <c r="J59" s="66">
        <v>408.09999999999991</v>
      </c>
      <c r="K59" s="66">
        <v>408.09999999999991</v>
      </c>
      <c r="L59" s="67">
        <f>IF(ISERROR(K59/$H59*100),"- ",(K59/$H59*100))</f>
        <v>25.428755866496843</v>
      </c>
      <c r="M59" s="67">
        <f>IF(ISERROR(I59/$H59*100),"- ",(I59/$H59*100))</f>
        <v>27.664691851582297</v>
      </c>
      <c r="N59" s="67">
        <v>2.5340491509910792</v>
      </c>
      <c r="O59" s="67">
        <v>2.5340491509910792</v>
      </c>
      <c r="P59" s="68" t="s">
        <v>50</v>
      </c>
      <c r="Q59" s="66">
        <v>2.5407973714811338</v>
      </c>
      <c r="R59" s="69">
        <v>2.3662326254252588</v>
      </c>
      <c r="S59" s="66">
        <v>0</v>
      </c>
      <c r="T59" s="70">
        <f>IF(O59&lt;0,"- ",IF(ISERROR(($E59-S59)/O59),"- ",(($E59-S59)/O59)))</f>
        <v>131.15373072776282</v>
      </c>
      <c r="U59" s="66">
        <v>-506.4270000000015</v>
      </c>
      <c r="V59" s="66">
        <v>3824.748</v>
      </c>
      <c r="W59" s="66">
        <v>54321.106275050006</v>
      </c>
      <c r="X59" s="70">
        <f>IF(I59&lt;0,"- ",IF(ISERROR((U59+V59+W59)/I59),"- ",(U59+V59+W59)/I59))</f>
        <v>129.82320821257076</v>
      </c>
      <c r="Y59" s="70">
        <f>IF(ISERROR(W59/H59),"- ",(W59/H59))</f>
        <v>33.847541040585071</v>
      </c>
      <c r="Z59" s="66">
        <v>141.47871485644529</v>
      </c>
      <c r="AA59" s="71">
        <f>IF(Z59&lt;0,"- ",IF(ISERROR(($E59/Z59)),"- ",(($E59/Z59))))</f>
        <v>2.3491166168509996</v>
      </c>
      <c r="AB59" s="66">
        <v>2</v>
      </c>
      <c r="AC59" s="72">
        <f>IF(ISERROR(AB59/$E59*100),"- ",(AB59/$E59*100))</f>
        <v>0.60177523694899948</v>
      </c>
      <c r="AD59" s="73">
        <v>0</v>
      </c>
      <c r="AE59" s="66">
        <v>1610.4659999999999</v>
      </c>
      <c r="AF59" s="74">
        <v>-2.4634811072407038E-2</v>
      </c>
      <c r="AG59" s="75">
        <v>0.16651365173370214</v>
      </c>
    </row>
    <row r="60" spans="1:33" s="45" customFormat="1" ht="10.5" x14ac:dyDescent="0.15">
      <c r="A60" s="456"/>
      <c r="B60" s="29">
        <v>26</v>
      </c>
      <c r="C60" s="47"/>
      <c r="D60" s="47" t="s">
        <v>1078</v>
      </c>
      <c r="E60" s="48"/>
      <c r="F60" s="32"/>
      <c r="G60" s="33" t="s">
        <v>311</v>
      </c>
      <c r="H60" s="34">
        <v>2080.1456865630648</v>
      </c>
      <c r="I60" s="34">
        <v>-1063.2131677847606</v>
      </c>
      <c r="J60" s="34">
        <v>-707.40524047245822</v>
      </c>
      <c r="K60" s="34">
        <v>-707.40524047245822</v>
      </c>
      <c r="L60" s="35">
        <f>IF(ISERROR(K60/$H60*100),"- ",(K60/$H60*100))</f>
        <v>-34.00748539114457</v>
      </c>
      <c r="M60" s="35">
        <f>IF(ISERROR(I60/$H60*100),"- ",(I60/$H60*100))</f>
        <v>-51.112437684182687</v>
      </c>
      <c r="N60" s="35">
        <v>-4.3616332743741868</v>
      </c>
      <c r="O60" s="35">
        <v>-4.3616332743741868</v>
      </c>
      <c r="P60" s="42" t="str">
        <f>IF(AND(O60&lt;0,O59&lt;0),"NA",IF(AND(O60&gt;0,O59&lt;0),"LP",IF(AND(O60&lt;0,O59&gt;0),"PL",((O60/O59-1)*100))))</f>
        <v>PL</v>
      </c>
      <c r="Q60" s="34">
        <v>-0.97531404460892479</v>
      </c>
      <c r="R60" s="37">
        <v>-3.1569965967573785</v>
      </c>
      <c r="S60" s="34">
        <v>0</v>
      </c>
      <c r="T60" s="38" t="str">
        <f>IF(O60&lt;0,"- ",IF(ISERROR(($E59-S60)/O60),"- ",(($E59-S60)/O60)))</f>
        <v xml:space="preserve">- </v>
      </c>
      <c r="U60" s="34">
        <v>-4378.6127595062808</v>
      </c>
      <c r="V60" s="34">
        <v>3613.8236876778706</v>
      </c>
      <c r="W60" s="34">
        <v>54321.106275050006</v>
      </c>
      <c r="X60" s="38" t="str">
        <f>IF(I60&lt;0,"- ",IF(ISERROR((U60+V60+W60)/I60),"- ",(U60+V60+W60)/I60))</f>
        <v xml:space="preserve">- </v>
      </c>
      <c r="Y60" s="39">
        <f>IF(ISERROR(W60/H60),"- ",(W60/H60))</f>
        <v>26.114087405484771</v>
      </c>
      <c r="Z60" s="34">
        <v>135.83243613801878</v>
      </c>
      <c r="AA60" s="40">
        <f>IF(Z60&lt;0,"- ",IF(ISERROR(($E59/Z60)),"- ",(($E59/Z60))))</f>
        <v>2.4467646274289048</v>
      </c>
      <c r="AB60" s="34">
        <v>2</v>
      </c>
      <c r="AC60" s="41">
        <f>IF(ISERROR(AB60/$E59*100),"- ",(AB60/$E59*100))</f>
        <v>0.60177523694899948</v>
      </c>
      <c r="AD60" s="42">
        <v>0</v>
      </c>
      <c r="AE60" s="34">
        <v>1621.8815199999999</v>
      </c>
      <c r="AF60" s="43">
        <v>-0.16759069663191251</v>
      </c>
      <c r="AG60" s="44">
        <v>-2.0370715434139566</v>
      </c>
    </row>
    <row r="61" spans="1:33" s="45" customFormat="1" ht="10.5" x14ac:dyDescent="0.15">
      <c r="A61" s="456"/>
      <c r="B61" s="29">
        <v>27</v>
      </c>
      <c r="C61" s="47"/>
      <c r="D61" s="49" t="s">
        <v>1079</v>
      </c>
      <c r="E61" s="50"/>
      <c r="F61" s="51"/>
      <c r="G61" s="33" t="s">
        <v>407</v>
      </c>
      <c r="H61" s="34">
        <v>2168.4082576649403</v>
      </c>
      <c r="I61" s="34">
        <v>-1940.0309959220162</v>
      </c>
      <c r="J61" s="34">
        <v>-1377.0025177505795</v>
      </c>
      <c r="K61" s="34">
        <v>-1377.0025177505795</v>
      </c>
      <c r="L61" s="35">
        <f>IF(ISERROR(K61/$H61*100),"- ",(K61/$H61*100))</f>
        <v>-63.502917999095366</v>
      </c>
      <c r="M61" s="35">
        <f>IF(ISERROR(I61/$H61*100),"- ",(I61/$H61*100))</f>
        <v>-89.467976755039061</v>
      </c>
      <c r="N61" s="35">
        <v>-8.490154803358136</v>
      </c>
      <c r="O61" s="35">
        <v>-8.490154803358136</v>
      </c>
      <c r="P61" s="42" t="str">
        <f>IF(AND(O61&lt;0,O60&lt;0),"NA",IF(AND(O61&gt;0,O60&lt;0),"LP",IF(AND(O61&lt;0,O60&gt;0),"PL",((O61/O60-1)*100))))</f>
        <v>NA</v>
      </c>
      <c r="Q61" s="34">
        <v>-2.4901283248168031</v>
      </c>
      <c r="R61" s="37">
        <v>-6.5210483355927611</v>
      </c>
      <c r="S61" s="34">
        <v>0</v>
      </c>
      <c r="T61" s="39" t="str">
        <f>IF(O61&lt;0,"- ",IF(ISERROR(($E59-S61)/O61),"- ",(($E59-S61)/O61)))</f>
        <v xml:space="preserve">- </v>
      </c>
      <c r="U61" s="34">
        <v>-14660.299654952019</v>
      </c>
      <c r="V61" s="34">
        <v>3388.1884286659433</v>
      </c>
      <c r="W61" s="34">
        <v>54321.106275050006</v>
      </c>
      <c r="X61" s="39" t="str">
        <f>IF(I61&lt;0,"- ",IF(ISERROR((U61+V61+W61)/I61),"- ",(U61+V61+W61)/I61))</f>
        <v xml:space="preserve">- </v>
      </c>
      <c r="Y61" s="39">
        <f>IF(ISERROR(W61/H61),"- ",(W61/H61))</f>
        <v>25.051143428842096</v>
      </c>
      <c r="Z61" s="34">
        <v>124.55989240884162</v>
      </c>
      <c r="AA61" s="40">
        <f>IF(Z61&lt;0,"- ",IF(ISERROR(($E59/Z61)),"- ",(($E59/Z61))))</f>
        <v>2.6681943406721254</v>
      </c>
      <c r="AB61" s="34">
        <v>2</v>
      </c>
      <c r="AC61" s="41">
        <f>IF(ISERROR(AB61/$E59*100),"- ",(AB61/$E59*100))</f>
        <v>0.60177523694899948</v>
      </c>
      <c r="AD61" s="42">
        <v>0</v>
      </c>
      <c r="AE61" s="34">
        <v>1621.8815199999999</v>
      </c>
      <c r="AF61" s="43">
        <v>-0.59552878536698384</v>
      </c>
      <c r="AG61" s="44">
        <v>-3.2286859379342809</v>
      </c>
    </row>
    <row r="62" spans="1:33" s="45" customFormat="1" ht="10.5" x14ac:dyDescent="0.15">
      <c r="A62" s="456"/>
      <c r="B62" s="29">
        <v>28</v>
      </c>
      <c r="D62" s="47" t="s">
        <v>1121</v>
      </c>
      <c r="E62" s="50"/>
      <c r="F62" s="52"/>
      <c r="G62" s="33" t="s">
        <v>458</v>
      </c>
      <c r="H62" s="34">
        <v>20670.661258399999</v>
      </c>
      <c r="I62" s="34">
        <v>4816.7262271807231</v>
      </c>
      <c r="J62" s="34">
        <v>3529.1787826725163</v>
      </c>
      <c r="K62" s="34">
        <v>3529.1787826725163</v>
      </c>
      <c r="L62" s="35">
        <f>IF(ISERROR(K62/$H62*100),"- ",(K62/$H62*100))</f>
        <v>17.073371473485654</v>
      </c>
      <c r="M62" s="35">
        <f>IF(ISERROR(I62/$H62*100),"- ",(I62/$H62*100))</f>
        <v>23.302235796754374</v>
      </c>
      <c r="N62" s="35">
        <v>21.759781705093452</v>
      </c>
      <c r="O62" s="35">
        <v>21.759781705093452</v>
      </c>
      <c r="P62" s="42" t="str">
        <f>IF(AND(O62&lt;0,O61&lt;0),"NA",IF(AND(O62&gt;0,O61&lt;0),"LP",IF(AND(O62&lt;0,O61&gt;0),"PL",((O62/O61-1)*100))))</f>
        <v>LP</v>
      </c>
      <c r="Q62" s="34">
        <v>8.6419422582418672</v>
      </c>
      <c r="R62" s="37">
        <v>16.210953875130102</v>
      </c>
      <c r="S62" s="34">
        <v>0</v>
      </c>
      <c r="T62" s="39">
        <f>IF(O62&lt;0,"- ",IF(ISERROR(($E59-S62)/O62),"- ",(($E59-S62)/O62)))</f>
        <v>15.273590723670022</v>
      </c>
      <c r="U62" s="34">
        <v>-30611.738119047353</v>
      </c>
      <c r="V62" s="34">
        <v>3191.794147582696</v>
      </c>
      <c r="W62" s="34">
        <v>54321.106275050006</v>
      </c>
      <c r="X62" s="39">
        <f>IF(I62&lt;0,"- ",IF(ISERROR((U62+V62+W62)/I62),"- ",(U62+V62+W62)/I62))</f>
        <v>5.5849473345158049</v>
      </c>
      <c r="Y62" s="39">
        <f>IF(ISERROR(W62/H62),"- ",(W62/H62))</f>
        <v>2.62793268178469</v>
      </c>
      <c r="Z62" s="34">
        <v>143.8978661253559</v>
      </c>
      <c r="AA62" s="40">
        <f>IF(Z62&lt;0,"- ",IF(ISERROR(($E59/Z62)),"- ",(($E59/Z62))))</f>
        <v>2.3096242421723958</v>
      </c>
      <c r="AB62" s="34">
        <v>0</v>
      </c>
      <c r="AC62" s="41">
        <f>IF(ISERROR(AB62/$E59*100),"- ",(AB62/$E59*100))</f>
        <v>0</v>
      </c>
      <c r="AD62" s="42">
        <v>0</v>
      </c>
      <c r="AE62" s="34">
        <v>1621.8815199999999</v>
      </c>
      <c r="AF62" s="43">
        <v>-1.2215219843233651</v>
      </c>
      <c r="AG62" s="44">
        <v>5.723438560668642</v>
      </c>
    </row>
    <row r="63" spans="1:33" s="45" customFormat="1" ht="10.5" x14ac:dyDescent="0.15">
      <c r="A63" s="456"/>
      <c r="B63" s="46"/>
      <c r="E63" s="53"/>
      <c r="F63" s="54"/>
      <c r="G63" s="55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455">
        <v>12</v>
      </c>
      <c r="B64" s="29">
        <v>25</v>
      </c>
      <c r="C64" s="30" t="str">
        <f>VLOOKUP($A64,'All cos summary'!$A$298:$B$310,2,FALSE)</f>
        <v>RUSTOMJE IB Equity</v>
      </c>
      <c r="D64" s="63" t="s">
        <v>759</v>
      </c>
      <c r="E64" s="64">
        <v>376.9</v>
      </c>
      <c r="F64" s="65">
        <v>510.693597599957</v>
      </c>
      <c r="G64" s="33" t="s">
        <v>518</v>
      </c>
      <c r="H64" s="66">
        <v>20041</v>
      </c>
      <c r="I64" s="66">
        <v>2152.8999999999996</v>
      </c>
      <c r="J64" s="66">
        <v>1719.5999999999995</v>
      </c>
      <c r="K64" s="66">
        <v>1719.5999999999995</v>
      </c>
      <c r="L64" s="67">
        <f>IF(ISERROR(K64/$H64*100),"- ",(K64/$H64*100))</f>
        <v>8.5804101591736917</v>
      </c>
      <c r="M64" s="67">
        <f>IF(ISERROR(I64/$H64*100),"- ",(I64/$H64*100))</f>
        <v>10.742477920263459</v>
      </c>
      <c r="N64" s="67">
        <v>15.098779524102197</v>
      </c>
      <c r="O64" s="67">
        <v>15.098779524102197</v>
      </c>
      <c r="P64" s="68" t="s">
        <v>50</v>
      </c>
      <c r="Q64" s="66">
        <v>9.0367777813931038</v>
      </c>
      <c r="R64" s="69">
        <v>7.5260134580666316</v>
      </c>
      <c r="S64" s="66">
        <v>0</v>
      </c>
      <c r="T64" s="70">
        <f>IF(O64&lt;0,"- ",IF(ISERROR(($E64-S64)/O64),"- ",(($E64-S64)/O64)))</f>
        <v>24.962282507559909</v>
      </c>
      <c r="U64" s="66">
        <v>506.5</v>
      </c>
      <c r="V64" s="66">
        <v>126</v>
      </c>
      <c r="W64" s="66">
        <v>47578.769020399995</v>
      </c>
      <c r="X64" s="70">
        <f>IF(I64&lt;0,"- ",IF(ISERROR((U64+V64+W64)/I64),"- ",(U64+V64+W64)/I64))</f>
        <v>22.393640680198803</v>
      </c>
      <c r="Y64" s="70">
        <f>IF(ISERROR(W64/H64),"- ",(W64/H64))</f>
        <v>2.3740716042313257</v>
      </c>
      <c r="Z64" s="66">
        <v>243.39186934761608</v>
      </c>
      <c r="AA64" s="71">
        <f>IF(Z64&lt;0,"- ",IF(ISERROR(($E64/Z64)),"- ",(($E64/Z64))))</f>
        <v>1.5485315964343307</v>
      </c>
      <c r="AB64" s="66">
        <v>0</v>
      </c>
      <c r="AC64" s="72">
        <f>IF(ISERROR(AB64/$E64*100),"- ",(AB64/$E64*100))</f>
        <v>0</v>
      </c>
      <c r="AD64" s="73">
        <v>0</v>
      </c>
      <c r="AE64" s="66">
        <v>1260.3</v>
      </c>
      <c r="AF64" s="74">
        <v>2.2123845486888401E-2</v>
      </c>
      <c r="AG64" s="75">
        <v>3.9248251748251741</v>
      </c>
    </row>
    <row r="65" spans="1:33" s="45" customFormat="1" ht="10.5" x14ac:dyDescent="0.15">
      <c r="A65" s="456"/>
      <c r="B65" s="29">
        <v>26</v>
      </c>
      <c r="C65" s="47"/>
      <c r="D65" s="47" t="s">
        <v>1080</v>
      </c>
      <c r="E65" s="48"/>
      <c r="F65" s="32"/>
      <c r="G65" s="33" t="s">
        <v>311</v>
      </c>
      <c r="H65" s="34">
        <v>29623.381602252364</v>
      </c>
      <c r="I65" s="34">
        <v>3830.2148106757104</v>
      </c>
      <c r="J65" s="34">
        <v>2762.5572212811303</v>
      </c>
      <c r="K65" s="34">
        <v>2762.5572212811303</v>
      </c>
      <c r="L65" s="35">
        <f>IF(ISERROR(K65/$H65*100),"- ",(K65/$H65*100))</f>
        <v>9.3255971191050122</v>
      </c>
      <c r="M65" s="35">
        <f>IF(ISERROR(I65/$H65*100),"- ",(I65/$H65*100))</f>
        <v>12.929701484129302</v>
      </c>
      <c r="N65" s="35">
        <v>21.919838302635323</v>
      </c>
      <c r="O65" s="35">
        <v>21.919838302635323</v>
      </c>
      <c r="P65" s="42">
        <f>IF(AND(O65&lt;0,O64&lt;0),"NA",IF(AND(O65&gt;0,O64&lt;0),"LP",IF(AND(O65&lt;0,O64&gt;0),"PL",((O65/O64-1)*100))))</f>
        <v>45.176226115790776</v>
      </c>
      <c r="Q65" s="34">
        <v>10.876561267223224</v>
      </c>
      <c r="R65" s="37">
        <v>9.4929393006475262</v>
      </c>
      <c r="S65" s="34">
        <v>0</v>
      </c>
      <c r="T65" s="38">
        <f>IF(O65&lt;0,"- ",IF(ISERROR(($E64-S65)/O65),"- ",(($E64-S65)/O65)))</f>
        <v>17.194469904218543</v>
      </c>
      <c r="U65" s="34">
        <v>1669.4414327429938</v>
      </c>
      <c r="V65" s="34">
        <v>-35.699999999999989</v>
      </c>
      <c r="W65" s="34">
        <v>47578.769020399995</v>
      </c>
      <c r="X65" s="38">
        <f>IF(I65&lt;0,"- ",IF(ISERROR((U65+V65+W65)/I65),"- ",(U65+V65+W65)/I65))</f>
        <v>12.848498814211709</v>
      </c>
      <c r="Y65" s="39">
        <f>IF(ISERROR(W65/H65),"- ",(W65/H65))</f>
        <v>1.6061221388979583</v>
      </c>
      <c r="Z65" s="34">
        <v>241.86667635706681</v>
      </c>
      <c r="AA65" s="40">
        <f>IF(Z65&lt;0,"- ",IF(ISERROR(($E64/Z65)),"- ",(($E64/Z65))))</f>
        <v>1.5582965197056911</v>
      </c>
      <c r="AB65" s="34">
        <v>0</v>
      </c>
      <c r="AC65" s="41">
        <f>IF(ISERROR(AB65/$E64*100),"- ",(AB65/$E64*100))</f>
        <v>0</v>
      </c>
      <c r="AD65" s="42">
        <v>0</v>
      </c>
      <c r="AE65" s="34">
        <v>1260.3</v>
      </c>
      <c r="AF65" s="43">
        <v>5.7277932155527962E-2</v>
      </c>
      <c r="AG65" s="44">
        <v>6.7166631838529689</v>
      </c>
    </row>
    <row r="66" spans="1:33" s="45" customFormat="1" ht="10.5" x14ac:dyDescent="0.15">
      <c r="A66" s="456"/>
      <c r="B66" s="29">
        <v>27</v>
      </c>
      <c r="C66" s="47"/>
      <c r="D66" s="49" t="s">
        <v>1081</v>
      </c>
      <c r="E66" s="50"/>
      <c r="F66" s="51"/>
      <c r="G66" s="33" t="s">
        <v>407</v>
      </c>
      <c r="H66" s="34">
        <v>32582.549890274611</v>
      </c>
      <c r="I66" s="34">
        <v>5033.0323943392459</v>
      </c>
      <c r="J66" s="34">
        <v>3567.6313678933848</v>
      </c>
      <c r="K66" s="34">
        <v>3567.6313678933848</v>
      </c>
      <c r="L66" s="35">
        <f>IF(ISERROR(K66/$H66*100),"- ",(K66/$H66*100))</f>
        <v>10.949515553287828</v>
      </c>
      <c r="M66" s="35">
        <f>IF(ISERROR(I66/$H66*100),"- ",(I66/$H66*100))</f>
        <v>15.44701814710189</v>
      </c>
      <c r="N66" s="35">
        <v>28.30779471469797</v>
      </c>
      <c r="O66" s="35">
        <v>28.30779471469797</v>
      </c>
      <c r="P66" s="42">
        <f>IF(AND(O66&lt;0,O65&lt;0),"NA",IF(AND(O66&gt;0,O65&lt;0),"LP",IF(AND(O66&lt;0,O65&gt;0),"PL",((O66/O65-1)*100))))</f>
        <v>29.142351890865225</v>
      </c>
      <c r="Q66" s="34">
        <v>12.593352426302754</v>
      </c>
      <c r="R66" s="37">
        <v>11.056843715331475</v>
      </c>
      <c r="S66" s="34">
        <v>0</v>
      </c>
      <c r="T66" s="39">
        <f>IF(O66&lt;0,"- ",IF(ISERROR(($E64-S66)/O66),"- ",(($E64-S66)/O66)))</f>
        <v>13.314354007389563</v>
      </c>
      <c r="U66" s="34">
        <v>3109.9780145294817</v>
      </c>
      <c r="V66" s="34">
        <v>-197.39999999999998</v>
      </c>
      <c r="W66" s="34">
        <v>47578.769020399995</v>
      </c>
      <c r="X66" s="39">
        <f>IF(I66&lt;0,"- ",IF(ISERROR((U66+V66+W66)/I66),"- ",(U66+V66+W66)/I66))</f>
        <v>10.03199325554076</v>
      </c>
      <c r="Y66" s="39">
        <f>IF(ISERROR(W66/H66),"- ",(W66/H66))</f>
        <v>1.460253085796748</v>
      </c>
      <c r="Z66" s="34">
        <v>270.1744710717648</v>
      </c>
      <c r="AA66" s="40">
        <f>IF(Z66&lt;0,"- ",IF(ISERROR(($E64/Z66)),"- ",(($E64/Z66))))</f>
        <v>1.3950244762388611</v>
      </c>
      <c r="AB66" s="34">
        <v>0</v>
      </c>
      <c r="AC66" s="41">
        <f>IF(ISERROR(AB66/$E64*100),"- ",(AB66/$E64*100))</f>
        <v>0</v>
      </c>
      <c r="AD66" s="42">
        <v>0</v>
      </c>
      <c r="AE66" s="34">
        <v>1260.3</v>
      </c>
      <c r="AF66" s="43">
        <v>9.6734208991386739E-2</v>
      </c>
      <c r="AG66" s="44">
        <v>9.0155931112766741</v>
      </c>
    </row>
    <row r="67" spans="1:33" s="45" customFormat="1" ht="10.5" x14ac:dyDescent="0.15">
      <c r="A67" s="456"/>
      <c r="B67" s="29">
        <v>28</v>
      </c>
      <c r="D67" s="47" t="s">
        <v>1121</v>
      </c>
      <c r="E67" s="50"/>
      <c r="F67" s="52"/>
      <c r="G67" s="33" t="s">
        <v>458</v>
      </c>
      <c r="H67" s="34">
        <v>29204.055104769974</v>
      </c>
      <c r="I67" s="34">
        <v>4151.6135690502415</v>
      </c>
      <c r="J67" s="34">
        <v>2858.062479197014</v>
      </c>
      <c r="K67" s="34">
        <v>2858.062479197014</v>
      </c>
      <c r="L67" s="35">
        <f>IF(ISERROR(K67/$H67*100),"- ",(K67/$H67*100))</f>
        <v>9.7865261140744764</v>
      </c>
      <c r="M67" s="35">
        <f>IF(ISERROR(I67/$H67*100),"- ",(I67/$H67*100))</f>
        <v>14.215880480146566</v>
      </c>
      <c r="N67" s="35">
        <v>22.677636112013118</v>
      </c>
      <c r="O67" s="35">
        <v>22.677636112013118</v>
      </c>
      <c r="P67" s="42">
        <f>IF(AND(O67&lt;0,O66&lt;0),"NA",IF(AND(O67&gt;0,O66&lt;0),"LP",IF(AND(O67&lt;0,O66&gt;0),"PL",((O67/O66-1)*100))))</f>
        <v>-19.88907528625521</v>
      </c>
      <c r="Q67" s="34">
        <v>9.7422010608766385</v>
      </c>
      <c r="R67" s="37">
        <v>8.0556183270340558</v>
      </c>
      <c r="S67" s="34">
        <v>0</v>
      </c>
      <c r="T67" s="39">
        <f>IF(O67&lt;0,"- ",IF(ISERROR(($E64-S67)/O67),"- ",(($E64-S67)/O67)))</f>
        <v>16.619898041328177</v>
      </c>
      <c r="U67" s="34">
        <v>-2929.1212870924733</v>
      </c>
      <c r="V67" s="34">
        <v>-359.09999999999997</v>
      </c>
      <c r="W67" s="34">
        <v>47578.769020399995</v>
      </c>
      <c r="X67" s="39">
        <f>IF(I67&lt;0,"- ",IF(ISERROR((U67+V67+W67)/I67),"- ",(U67+V67+W67)/I67))</f>
        <v>10.66827318984792</v>
      </c>
      <c r="Y67" s="39">
        <f>IF(ISERROR(W67/H67),"- ",(W67/H67))</f>
        <v>1.6291836476034054</v>
      </c>
      <c r="Z67" s="34">
        <v>292.85210718377795</v>
      </c>
      <c r="AA67" s="40">
        <f>IF(Z67&lt;0,"- ",IF(ISERROR(($E64/Z67)),"- ",(($E64/Z67))))</f>
        <v>1.2869977396593502</v>
      </c>
      <c r="AB67" s="34">
        <v>0</v>
      </c>
      <c r="AC67" s="41">
        <f>IF(ISERROR(AB67/$E64*100),"- ",(AB67/$E64*100))</f>
        <v>0</v>
      </c>
      <c r="AD67" s="42">
        <v>0</v>
      </c>
      <c r="AE67" s="34">
        <v>1260.3</v>
      </c>
      <c r="AF67" s="43">
        <v>-8.3211616682785025E-2</v>
      </c>
      <c r="AG67" s="44">
        <v>7.2815246080332621</v>
      </c>
    </row>
    <row r="68" spans="1:33" s="45" customFormat="1" ht="10.5" x14ac:dyDescent="0.15">
      <c r="A68" s="456"/>
      <c r="B68" s="46"/>
      <c r="E68" s="53"/>
      <c r="F68" s="54"/>
      <c r="G68" s="55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hidden="1" x14ac:dyDescent="0.15">
      <c r="A69" s="455">
        <f>A64+1</f>
        <v>13</v>
      </c>
      <c r="B69" s="29">
        <v>23</v>
      </c>
      <c r="C69" s="30" t="str">
        <f>VLOOKUP($A69,'All cos summary'!$A$298:$B$310,2,FALSE)</f>
        <v>SRIN IB Equity</v>
      </c>
      <c r="D69" s="63" t="s">
        <v>765</v>
      </c>
      <c r="E69" s="64">
        <v>303.95</v>
      </c>
      <c r="F69" s="65">
        <v>479.0708259405356</v>
      </c>
      <c r="G69" s="33" t="s">
        <v>247</v>
      </c>
      <c r="H69" s="66">
        <v>3624.4720000000002</v>
      </c>
      <c r="I69" s="66">
        <v>641.76300000000037</v>
      </c>
      <c r="J69" s="66">
        <v>14.089000000000354</v>
      </c>
      <c r="K69" s="66">
        <v>14.089000000000354</v>
      </c>
      <c r="L69" s="67">
        <f>IF(ISERROR(K69/$H69*100),"- ",(K69/$H69*100))</f>
        <v>0.38871868785302666</v>
      </c>
      <c r="M69" s="67">
        <f>IF(ISERROR(I69/$H69*100),"- ",(I69/$H69*100))</f>
        <v>17.706385923246209</v>
      </c>
      <c r="N69" s="67">
        <v>0.10029257041978056</v>
      </c>
      <c r="O69" s="67">
        <v>0.10029257041978056</v>
      </c>
      <c r="P69" s="68" t="s">
        <v>50</v>
      </c>
      <c r="Q69" s="66">
        <v>2.3593215212799503</v>
      </c>
      <c r="R69" s="69">
        <v>5.0513964983415267E-2</v>
      </c>
      <c r="S69" s="66">
        <v>0</v>
      </c>
      <c r="T69" s="70">
        <f>IF(O69&lt;0,"- ",IF(ISERROR(($E69-S69)/O69),"- ",(($E69-S69)/O69)))</f>
        <v>3030.6332635388553</v>
      </c>
      <c r="U69" s="66">
        <v>5271.9590000000007</v>
      </c>
      <c r="V69" s="66">
        <v>0</v>
      </c>
      <c r="W69" s="66">
        <v>44632.633498750001</v>
      </c>
      <c r="X69" s="70">
        <f>IF(I69&lt;0,"- ",IF(ISERROR((U69+V69+W69)/I69),"- ",(U69+V69+W69)/I69))</f>
        <v>77.761716550735983</v>
      </c>
      <c r="Y69" s="70">
        <f>IF(ISERROR(W69/H69),"- ",(W69/H69))</f>
        <v>12.314244253714747</v>
      </c>
      <c r="Z69" s="66">
        <v>198.45354821717123</v>
      </c>
      <c r="AA69" s="71">
        <f>IF(Z69&lt;0,"- ",IF(ISERROR(($E69/Z69)),"- ",(($E69/Z69))))</f>
        <v>1.5315926710838252</v>
      </c>
      <c r="AB69" s="66">
        <v>0</v>
      </c>
      <c r="AC69" s="72">
        <f>IF(ISERROR(AB69/$E69*100),"- ",(AB69/$E69*100))</f>
        <v>0</v>
      </c>
      <c r="AD69" s="73">
        <v>0</v>
      </c>
      <c r="AE69" s="66">
        <v>140.47900000000001</v>
      </c>
      <c r="AF69" s="74">
        <v>0.18901806538433838</v>
      </c>
      <c r="AG69" s="75">
        <v>0.63972385049275027</v>
      </c>
    </row>
    <row r="70" spans="1:33" s="45" customFormat="1" ht="10.5" hidden="1" x14ac:dyDescent="0.15">
      <c r="A70" s="456"/>
      <c r="B70" s="29">
        <v>24</v>
      </c>
      <c r="C70" s="47"/>
      <c r="D70" s="47" t="s">
        <v>827</v>
      </c>
      <c r="E70" s="48"/>
      <c r="F70" s="32"/>
      <c r="G70" s="33" t="s">
        <v>286</v>
      </c>
      <c r="H70" s="34">
        <v>5648.4679999999998</v>
      </c>
      <c r="I70" s="34">
        <v>1172.8379999999984</v>
      </c>
      <c r="J70" s="34">
        <v>709.2839999999984</v>
      </c>
      <c r="K70" s="34">
        <v>709.2839999999984</v>
      </c>
      <c r="L70" s="35">
        <f>IF(ISERROR(K70/$H70*100),"- ",(K70/$H70*100))</f>
        <v>12.557103979344461</v>
      </c>
      <c r="M70" s="35">
        <f>IF(ISERROR(I70/$H70*100),"- ",(I70/$H70*100))</f>
        <v>20.763824810550371</v>
      </c>
      <c r="N70" s="35">
        <v>4.8419917261717735</v>
      </c>
      <c r="O70" s="35">
        <v>4.8419917261717735</v>
      </c>
      <c r="P70" s="42">
        <f>IF(AND(O70&lt;0,O69&lt;0),"NA",IF(AND(O70&gt;0,O69&lt;0),"LP",IF(AND(O70&lt;0,O69&gt;0),"PL",((O70/O69-1)*100))))</f>
        <v>4727.8668159618674</v>
      </c>
      <c r="Q70" s="34">
        <v>4.6550360780225981</v>
      </c>
      <c r="R70" s="37">
        <v>2.3994510332731611</v>
      </c>
      <c r="S70" s="34">
        <v>0</v>
      </c>
      <c r="T70" s="38">
        <f>IF(O70&lt;0,"- ",IF(ISERROR(($E69-S70)/O70),"- ",(($E69-S70)/O70)))</f>
        <v>62.773754518641475</v>
      </c>
      <c r="U70" s="34">
        <v>2691.6509999999994</v>
      </c>
      <c r="V70" s="34">
        <v>0</v>
      </c>
      <c r="W70" s="34">
        <v>44632.633498750001</v>
      </c>
      <c r="X70" s="38">
        <f>IF(I70&lt;0,"- ",IF(ISERROR((U70+V70+W70)/I70),"- ",(U70+V70+W70)/I70))</f>
        <v>40.350231232915426</v>
      </c>
      <c r="Y70" s="39">
        <f>IF(ISERROR(W70/H70),"- ",(W70/H70))</f>
        <v>7.9017237061004861</v>
      </c>
      <c r="Z70" s="34">
        <v>213.27612877681145</v>
      </c>
      <c r="AA70" s="40">
        <f>IF(Z70&lt;0,"- ",IF(ISERROR(($E69/Z70)),"- ",(($E69/Z70))))</f>
        <v>1.4251477731859841</v>
      </c>
      <c r="AB70" s="34">
        <v>1.4999999999999998</v>
      </c>
      <c r="AC70" s="41">
        <f>IF(ISERROR(AB70/$E69*100),"- ",(AB70/$E69*100))</f>
        <v>0.49350222075999334</v>
      </c>
      <c r="AD70" s="42">
        <v>30.978987260392238</v>
      </c>
      <c r="AE70" s="34">
        <v>146.48599999999999</v>
      </c>
      <c r="AF70" s="43">
        <v>9.1056400160736045E-2</v>
      </c>
      <c r="AG70" s="44">
        <v>1.5764074204119829</v>
      </c>
    </row>
    <row r="71" spans="1:33" s="45" customFormat="1" ht="10.5" hidden="1" x14ac:dyDescent="0.15">
      <c r="A71" s="456"/>
      <c r="B71" s="29">
        <v>25</v>
      </c>
      <c r="C71" s="47"/>
      <c r="D71" s="49" t="s">
        <v>1082</v>
      </c>
      <c r="E71" s="50"/>
      <c r="F71" s="51"/>
      <c r="G71" s="33" t="s">
        <v>518</v>
      </c>
      <c r="H71" s="34">
        <v>8531.34</v>
      </c>
      <c r="I71" s="34">
        <v>1858.2190000000001</v>
      </c>
      <c r="J71" s="34">
        <v>1503.1610000000001</v>
      </c>
      <c r="K71" s="34">
        <v>1503.1610000000001</v>
      </c>
      <c r="L71" s="35">
        <f>IF(ISERROR(K71/$H71*100),"- ",(K71/$H71*100))</f>
        <v>17.619283723307241</v>
      </c>
      <c r="M71" s="35">
        <f>IF(ISERROR(I71/$H71*100),"- ",(I71/$H71*100))</f>
        <v>21.781091833170404</v>
      </c>
      <c r="N71" s="35">
        <v>10.261255111305285</v>
      </c>
      <c r="O71" s="35">
        <v>10.261255111305285</v>
      </c>
      <c r="P71" s="42">
        <f>IF(AND(O71&lt;0,O70&lt;0),"NA",IF(AND(O71&gt;0,O70&lt;0),"LP",IF(AND(O71&lt;0,O70&gt;0),"PL",((O71/O70-1)*100))))</f>
        <v>111.92219424584079</v>
      </c>
      <c r="Q71" s="34">
        <v>6.1813657682771428</v>
      </c>
      <c r="R71" s="37">
        <v>4.708983783423605</v>
      </c>
      <c r="S71" s="34">
        <v>0</v>
      </c>
      <c r="T71" s="39">
        <f>IF(O71&lt;0,"- ",IF(ISERROR(($E69-S71)/O71),"- ",(($E69-S71)/O71)))</f>
        <v>29.621132766217325</v>
      </c>
      <c r="U71" s="34">
        <v>1844.2239999999997</v>
      </c>
      <c r="V71" s="34">
        <v>0</v>
      </c>
      <c r="W71" s="34">
        <v>44632.633498750001</v>
      </c>
      <c r="X71" s="39">
        <f>IF(I71&lt;0,"- ",IF(ISERROR((U71+V71+W71)/I71),"- ",(U71+V71+W71)/I71))</f>
        <v>25.011506985317663</v>
      </c>
      <c r="Y71" s="39">
        <f>IF(ISERROR(W71/H71),"- ",(W71/H71))</f>
        <v>5.2316088092550528</v>
      </c>
      <c r="Z71" s="34">
        <v>222.54435486623569</v>
      </c>
      <c r="AA71" s="40">
        <f>IF(Z71&lt;0,"- ",IF(ISERROR(($E69/Z71)),"- ",(($E69/Z71))))</f>
        <v>1.3657951475906662</v>
      </c>
      <c r="AB71" s="34">
        <v>1.4999999999999998</v>
      </c>
      <c r="AC71" s="41">
        <f>IF(ISERROR(AB71/$E69*100),"- ",(AB71/$E69*100))</f>
        <v>0.49350222075999334</v>
      </c>
      <c r="AD71" s="42">
        <v>14.618094801554857</v>
      </c>
      <c r="AE71" s="34">
        <v>146.489</v>
      </c>
      <c r="AF71" s="43">
        <v>5.7774389496538382E-2</v>
      </c>
      <c r="AG71" s="44">
        <v>4.2314012179397782</v>
      </c>
    </row>
    <row r="72" spans="1:33" s="45" customFormat="1" ht="10.5" hidden="1" x14ac:dyDescent="0.15">
      <c r="A72" s="456"/>
      <c r="B72" s="29">
        <v>26</v>
      </c>
      <c r="D72" s="47" t="s">
        <v>1121</v>
      </c>
      <c r="E72" s="50"/>
      <c r="F72" s="52"/>
      <c r="G72" s="33" t="s">
        <v>311</v>
      </c>
      <c r="H72" s="34">
        <v>14723.037054826804</v>
      </c>
      <c r="I72" s="34">
        <v>3086.949293038645</v>
      </c>
      <c r="J72" s="34">
        <v>2132.9354036302234</v>
      </c>
      <c r="K72" s="34">
        <v>2132.9354036302234</v>
      </c>
      <c r="L72" s="35">
        <f>IF(ISERROR(K72/$H72*100),"- ",(K72/$H72*100))</f>
        <v>14.487061301872913</v>
      </c>
      <c r="M72" s="35">
        <f>IF(ISERROR(I72/$H72*100),"- ",(I72/$H72*100))</f>
        <v>20.966797010312614</v>
      </c>
      <c r="N72" s="35">
        <v>14.560379302406483</v>
      </c>
      <c r="O72" s="35">
        <v>14.560379302406483</v>
      </c>
      <c r="P72" s="42">
        <f>IF(AND(O72&lt;0,O71&lt;0),"NA",IF(AND(O72&gt;0,O71&lt;0),"LP",IF(AND(O72&lt;0,O71&gt;0),"PL",((O72/O71-1)*100))))</f>
        <v>41.89666999278343</v>
      </c>
      <c r="Q72" s="34">
        <v>8.9873774314849335</v>
      </c>
      <c r="R72" s="37">
        <v>6.3561751625781513</v>
      </c>
      <c r="S72" s="34">
        <v>0</v>
      </c>
      <c r="T72" s="39">
        <f>IF(O72&lt;0,"- ",IF(ISERROR(($E69-S72)/O72),"- ",(($E69-S72)/O72)))</f>
        <v>20.875142995056752</v>
      </c>
      <c r="U72" s="34">
        <v>-3341.24604760595</v>
      </c>
      <c r="V72" s="34">
        <v>0</v>
      </c>
      <c r="W72" s="34">
        <v>44632.633498750001</v>
      </c>
      <c r="X72" s="39">
        <f>IF(I72&lt;0,"- ",IF(ISERROR((U72+V72+W72)/I72),"- ",(U72+V72+W72)/I72))</f>
        <v>13.376114581557895</v>
      </c>
      <c r="Y72" s="39">
        <f>IF(ISERROR(W72/H72),"- ",(W72/H72))</f>
        <v>3.0314827934306958</v>
      </c>
      <c r="Z72" s="34">
        <v>235.60473416864218</v>
      </c>
      <c r="AA72" s="40">
        <f>IF(Z72&lt;0,"- ",IF(ISERROR(($E69/Z72)),"- ",(($E69/Z72))))</f>
        <v>1.2900844334581041</v>
      </c>
      <c r="AB72" s="34">
        <v>1.4999999999999998</v>
      </c>
      <c r="AC72" s="41">
        <f>IF(ISERROR(AB72/$E69*100),"- ",(AB72/$E69*100))</f>
        <v>0.49350222075999334</v>
      </c>
      <c r="AD72" s="42">
        <v>10.301929426742925</v>
      </c>
      <c r="AE72" s="34">
        <v>146.489</v>
      </c>
      <c r="AF72" s="43">
        <v>-9.9569565509154079E-2</v>
      </c>
      <c r="AG72" s="44">
        <v>5.4606081475219304</v>
      </c>
    </row>
    <row r="73" spans="1:33" s="45" customFormat="1" ht="10.5" hidden="1" x14ac:dyDescent="0.15">
      <c r="A73" s="456"/>
      <c r="B73" s="46"/>
      <c r="E73" s="53"/>
      <c r="F73" s="54"/>
      <c r="G73" s="55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44"/>
    </row>
    <row r="74" spans="1:33" s="45" customFormat="1" ht="10.5" hidden="1" x14ac:dyDescent="0.15">
      <c r="A74" s="455" t="e">
        <f>#REF!+1</f>
        <v>#REF!</v>
      </c>
      <c r="B74" s="29">
        <v>23</v>
      </c>
      <c r="C74" s="30" t="e">
        <f>VLOOKUP($A74,'All cos summary'!#REF!,2,FALSE)</f>
        <v>#REF!</v>
      </c>
      <c r="D74" s="63" t="e">
        <v>#REF!</v>
      </c>
      <c r="E74" s="64" t="e">
        <v>#REF!</v>
      </c>
      <c r="F74" s="65" t="e">
        <v>#REF!</v>
      </c>
      <c r="G74" s="33" t="s">
        <v>246</v>
      </c>
      <c r="H74" s="66" t="e">
        <v>#REF!</v>
      </c>
      <c r="I74" s="66" t="e">
        <v>#REF!</v>
      </c>
      <c r="J74" s="66" t="e">
        <v>#REF!</v>
      </c>
      <c r="K74" s="66" t="e">
        <v>#REF!</v>
      </c>
      <c r="L74" s="67" t="str">
        <f>IF(ISERROR(K74/$H74*100),"- ",(K74/$H74*100))</f>
        <v xml:space="preserve">- </v>
      </c>
      <c r="M74" s="67" t="str">
        <f>IF(ISERROR(I74/$H74*100),"- ",(I74/$H74*100))</f>
        <v xml:space="preserve">- </v>
      </c>
      <c r="N74" s="67" t="e">
        <v>#REF!</v>
      </c>
      <c r="O74" s="67" t="e">
        <v>#REF!</v>
      </c>
      <c r="P74" s="68" t="s">
        <v>50</v>
      </c>
      <c r="Q74" s="66" t="e">
        <v>#REF!</v>
      </c>
      <c r="R74" s="69" t="e">
        <v>#REF!</v>
      </c>
      <c r="S74" s="66" t="e">
        <v>#REF!</v>
      </c>
      <c r="T74" s="70" t="e">
        <f>IF(O74&lt;0,"- ",IF(ISERROR(($E74-S74)/O74),"- ",(($E74-S74)/O74)))</f>
        <v>#REF!</v>
      </c>
      <c r="U74" s="66" t="e">
        <v>#REF!</v>
      </c>
      <c r="V74" s="66" t="e">
        <v>#REF!</v>
      </c>
      <c r="W74" s="66" t="e">
        <v>#REF!</v>
      </c>
      <c r="X74" s="70" t="e">
        <f>IF(I74&lt;0,"- ",IF(ISERROR((U74+V74+W74)/I74),"- ",(U74+V74+W74)/I74))</f>
        <v>#REF!</v>
      </c>
      <c r="Y74" s="70" t="str">
        <f>IF(ISERROR(W74/H74),"- ",(W74/H74))</f>
        <v xml:space="preserve">- </v>
      </c>
      <c r="Z74" s="66" t="e">
        <v>#REF!</v>
      </c>
      <c r="AA74" s="71" t="e">
        <f>IF(Z74&lt;0,"- ",IF(ISERROR(($E74/Z74)),"- ",(($E74/Z74))))</f>
        <v>#REF!</v>
      </c>
      <c r="AB74" s="66" t="e">
        <v>#REF!</v>
      </c>
      <c r="AC74" s="72" t="str">
        <f>IF(ISERROR(AB74/$E74*100),"- ",(AB74/$E74*100))</f>
        <v xml:space="preserve">- </v>
      </c>
      <c r="AD74" s="73" t="e">
        <v>#REF!</v>
      </c>
      <c r="AE74" s="66" t="e">
        <v>#REF!</v>
      </c>
      <c r="AF74" s="74" t="e">
        <v>#REF!</v>
      </c>
      <c r="AG74" s="75" t="e">
        <v>#REF!</v>
      </c>
    </row>
    <row r="75" spans="1:33" s="45" customFormat="1" ht="10.5" hidden="1" x14ac:dyDescent="0.15">
      <c r="A75" s="456"/>
      <c r="B75" s="29">
        <v>24</v>
      </c>
      <c r="C75" s="47"/>
      <c r="D75" s="47" t="e">
        <v>#REF!</v>
      </c>
      <c r="E75" s="48"/>
      <c r="F75" s="32"/>
      <c r="G75" s="33" t="s">
        <v>237</v>
      </c>
      <c r="H75" s="34" t="e">
        <v>#REF!</v>
      </c>
      <c r="I75" s="34" t="e">
        <v>#REF!</v>
      </c>
      <c r="J75" s="34" t="e">
        <v>#REF!</v>
      </c>
      <c r="K75" s="34" t="e">
        <v>#REF!</v>
      </c>
      <c r="L75" s="35" t="str">
        <f>IF(ISERROR(K75/$H75*100),"- ",(K75/$H75*100))</f>
        <v xml:space="preserve">- </v>
      </c>
      <c r="M75" s="35" t="str">
        <f>IF(ISERROR(I75/$H75*100),"- ",(I75/$H75*100))</f>
        <v xml:space="preserve">- </v>
      </c>
      <c r="N75" s="35" t="e">
        <v>#REF!</v>
      </c>
      <c r="O75" s="35" t="e">
        <v>#REF!</v>
      </c>
      <c r="P75" s="42" t="e">
        <f>IF(AND(O75&lt;0,O74&lt;0),"NA",IF(AND(O75&gt;0,O74&lt;0),"LP",IF(AND(O75&lt;0,O74&gt;0),"PL",((O75/O74-1)*100))))</f>
        <v>#REF!</v>
      </c>
      <c r="Q75" s="34" t="e">
        <v>#REF!</v>
      </c>
      <c r="R75" s="37" t="e">
        <v>#REF!</v>
      </c>
      <c r="S75" s="34" t="e">
        <v>#REF!</v>
      </c>
      <c r="T75" s="38" t="e">
        <f>IF(O75&lt;0,"- ",IF(ISERROR(($E74-S75)/O75),"- ",(($E74-S75)/O75)))</f>
        <v>#REF!</v>
      </c>
      <c r="U75" s="34" t="e">
        <v>#REF!</v>
      </c>
      <c r="V75" s="34" t="e">
        <v>#REF!</v>
      </c>
      <c r="W75" s="34" t="e">
        <v>#REF!</v>
      </c>
      <c r="X75" s="38" t="e">
        <f>IF(I75&lt;0,"- ",IF(ISERROR((U75+V75+W75)/I75),"- ",(U75+V75+W75)/I75))</f>
        <v>#REF!</v>
      </c>
      <c r="Y75" s="39" t="str">
        <f>IF(ISERROR(W75/H75),"- ",(W75/H75))</f>
        <v xml:space="preserve">- </v>
      </c>
      <c r="Z75" s="34" t="e">
        <v>#REF!</v>
      </c>
      <c r="AA75" s="40" t="e">
        <f>IF(Z75&lt;0,"- ",IF(ISERROR(($E74/Z75)),"- ",(($E74/Z75))))</f>
        <v>#REF!</v>
      </c>
      <c r="AB75" s="34" t="e">
        <v>#REF!</v>
      </c>
      <c r="AC75" s="41" t="str">
        <f>IF(ISERROR(AB75/$E74*100),"- ",(AB75/$E74*100))</f>
        <v xml:space="preserve">- </v>
      </c>
      <c r="AD75" s="42" t="e">
        <v>#REF!</v>
      </c>
      <c r="AE75" s="34" t="e">
        <v>#REF!</v>
      </c>
      <c r="AF75" s="43" t="e">
        <v>#REF!</v>
      </c>
      <c r="AG75" s="44" t="e">
        <v>#REF!</v>
      </c>
    </row>
    <row r="76" spans="1:33" s="45" customFormat="1" ht="10.5" hidden="1" x14ac:dyDescent="0.15">
      <c r="A76" s="456"/>
      <c r="B76" s="29">
        <v>25</v>
      </c>
      <c r="C76" s="47"/>
      <c r="D76" s="49" t="e">
        <v>#REF!</v>
      </c>
      <c r="E76" s="50"/>
      <c r="F76" s="51"/>
      <c r="G76" s="33" t="s">
        <v>286</v>
      </c>
      <c r="H76" s="34" t="e">
        <v>#REF!</v>
      </c>
      <c r="I76" s="34" t="e">
        <v>#REF!</v>
      </c>
      <c r="J76" s="34" t="e">
        <v>#REF!</v>
      </c>
      <c r="K76" s="34" t="e">
        <v>#REF!</v>
      </c>
      <c r="L76" s="35" t="str">
        <f>IF(ISERROR(K76/$H76*100),"- ",(K76/$H76*100))</f>
        <v xml:space="preserve">- </v>
      </c>
      <c r="M76" s="35" t="str">
        <f>IF(ISERROR(I76/$H76*100),"- ",(I76/$H76*100))</f>
        <v xml:space="preserve">- </v>
      </c>
      <c r="N76" s="35" t="e">
        <v>#REF!</v>
      </c>
      <c r="O76" s="35" t="e">
        <v>#REF!</v>
      </c>
      <c r="P76" s="42" t="e">
        <f>IF(AND(O76&lt;0,O75&lt;0),"NA",IF(AND(O76&gt;0,O75&lt;0),"LP",IF(AND(O76&lt;0,O75&gt;0),"PL",((O76/O75-1)*100))))</f>
        <v>#REF!</v>
      </c>
      <c r="Q76" s="34" t="e">
        <v>#REF!</v>
      </c>
      <c r="R76" s="37" t="e">
        <v>#REF!</v>
      </c>
      <c r="S76" s="34" t="e">
        <v>#REF!</v>
      </c>
      <c r="T76" s="39" t="e">
        <f>IF(O76&lt;0,"- ",IF(ISERROR(($E74-S76)/O76),"- ",(($E74-S76)/O76)))</f>
        <v>#REF!</v>
      </c>
      <c r="U76" s="34" t="e">
        <v>#REF!</v>
      </c>
      <c r="V76" s="34" t="e">
        <v>#REF!</v>
      </c>
      <c r="W76" s="34" t="e">
        <v>#REF!</v>
      </c>
      <c r="X76" s="39" t="e">
        <f>IF(I76&lt;0,"- ",IF(ISERROR((U76+V76+W76)/I76),"- ",(U76+V76+W76)/I76))</f>
        <v>#REF!</v>
      </c>
      <c r="Y76" s="39" t="str">
        <f>IF(ISERROR(W76/H76),"- ",(W76/H76))</f>
        <v xml:space="preserve">- </v>
      </c>
      <c r="Z76" s="34" t="e">
        <v>#REF!</v>
      </c>
      <c r="AA76" s="40" t="e">
        <f>IF(Z76&lt;0,"- ",IF(ISERROR(($E74/Z76)),"- ",(($E74/Z76))))</f>
        <v>#REF!</v>
      </c>
      <c r="AB76" s="34" t="e">
        <v>#REF!</v>
      </c>
      <c r="AC76" s="41" t="str">
        <f>IF(ISERROR(AB76/$E74*100),"- ",(AB76/$E74*100))</f>
        <v xml:space="preserve">- </v>
      </c>
      <c r="AD76" s="42" t="e">
        <v>#REF!</v>
      </c>
      <c r="AE76" s="34" t="e">
        <v>#REF!</v>
      </c>
      <c r="AF76" s="43" t="e">
        <v>#REF!</v>
      </c>
      <c r="AG76" s="44" t="e">
        <v>#REF!</v>
      </c>
    </row>
    <row r="77" spans="1:33" s="45" customFormat="1" ht="10.5" hidden="1" x14ac:dyDescent="0.15">
      <c r="A77" s="456"/>
      <c r="B77" s="29">
        <v>26</v>
      </c>
      <c r="D77" s="47" t="e">
        <v>#REF!</v>
      </c>
      <c r="E77" s="50"/>
      <c r="F77" s="52"/>
      <c r="G77" s="33" t="s">
        <v>518</v>
      </c>
      <c r="H77" s="34" t="e">
        <v>#REF!</v>
      </c>
      <c r="I77" s="34" t="e">
        <v>#REF!</v>
      </c>
      <c r="J77" s="34" t="e">
        <v>#REF!</v>
      </c>
      <c r="K77" s="34" t="e">
        <v>#REF!</v>
      </c>
      <c r="L77" s="35" t="str">
        <f>IF(ISERROR(K77/$H77*100),"- ",(K77/$H77*100))</f>
        <v xml:space="preserve">- </v>
      </c>
      <c r="M77" s="35" t="str">
        <f>IF(ISERROR(I77/$H77*100),"- ",(I77/$H77*100))</f>
        <v xml:space="preserve">- </v>
      </c>
      <c r="N77" s="35" t="e">
        <v>#REF!</v>
      </c>
      <c r="O77" s="35" t="e">
        <v>#REF!</v>
      </c>
      <c r="P77" s="42" t="e">
        <f>IF(AND(O77&lt;0,O76&lt;0),"NA",IF(AND(O77&gt;0,O76&lt;0),"LP",IF(AND(O77&lt;0,O76&gt;0),"PL",((O77/O76-1)*100))))</f>
        <v>#REF!</v>
      </c>
      <c r="Q77" s="34" t="e">
        <v>#REF!</v>
      </c>
      <c r="R77" s="37" t="e">
        <v>#REF!</v>
      </c>
      <c r="S77" s="34" t="e">
        <v>#REF!</v>
      </c>
      <c r="T77" s="39" t="e">
        <f>IF(O77&lt;0,"- ",IF(ISERROR(($E74-S77)/O77),"- ",(($E74-S77)/O77)))</f>
        <v>#REF!</v>
      </c>
      <c r="U77" s="34" t="e">
        <v>#REF!</v>
      </c>
      <c r="V77" s="34" t="e">
        <v>#REF!</v>
      </c>
      <c r="W77" s="34" t="e">
        <v>#REF!</v>
      </c>
      <c r="X77" s="39" t="e">
        <f>IF(I77&lt;0,"- ",IF(ISERROR((U77+V77+W77)/I77),"- ",(U77+V77+W77)/I77))</f>
        <v>#REF!</v>
      </c>
      <c r="Y77" s="39" t="str">
        <f>IF(ISERROR(W77/H77),"- ",(W77/H77))</f>
        <v xml:space="preserve">- </v>
      </c>
      <c r="Z77" s="34" t="e">
        <v>#REF!</v>
      </c>
      <c r="AA77" s="40" t="e">
        <f>IF(Z77&lt;0,"- ",IF(ISERROR(($E74/Z77)),"- ",(($E74/Z77))))</f>
        <v>#REF!</v>
      </c>
      <c r="AB77" s="34" t="e">
        <v>#REF!</v>
      </c>
      <c r="AC77" s="41" t="str">
        <f>IF(ISERROR(AB77/$E74*100),"- ",(AB77/$E74*100))</f>
        <v xml:space="preserve">- </v>
      </c>
      <c r="AD77" s="42" t="e">
        <v>#REF!</v>
      </c>
      <c r="AE77" s="34" t="e">
        <v>#REF!</v>
      </c>
      <c r="AF77" s="43" t="e">
        <v>#REF!</v>
      </c>
      <c r="AG77" s="44" t="e">
        <v>#REF!</v>
      </c>
    </row>
    <row r="78" spans="1:33" s="45" customFormat="1" ht="10.5" hidden="1" x14ac:dyDescent="0.15">
      <c r="A78" s="456"/>
      <c r="B78" s="46"/>
      <c r="E78" s="53"/>
      <c r="F78" s="54"/>
      <c r="G78" s="55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44"/>
    </row>
    <row r="79" spans="1:33" s="45" customFormat="1" ht="10.5" x14ac:dyDescent="0.15">
      <c r="A79" s="456"/>
      <c r="B79" s="46"/>
      <c r="D79" s="84" t="s">
        <v>525</v>
      </c>
      <c r="E79" s="85"/>
      <c r="F79" s="86"/>
      <c r="G79" s="87"/>
      <c r="H79" s="88"/>
      <c r="I79" s="88"/>
      <c r="J79" s="88"/>
      <c r="K79" s="88"/>
      <c r="L79" s="88"/>
      <c r="M79" s="88"/>
      <c r="N79" s="89"/>
      <c r="O79" s="89"/>
      <c r="P79" s="90"/>
      <c r="Q79" s="89"/>
      <c r="R79" s="89"/>
      <c r="S79" s="75"/>
      <c r="T79" s="91"/>
      <c r="U79" s="91"/>
      <c r="V79" s="91"/>
      <c r="W79" s="91"/>
      <c r="X79" s="91"/>
      <c r="Y79" s="89"/>
      <c r="Z79" s="89"/>
      <c r="AA79" s="89"/>
      <c r="AB79" s="89"/>
      <c r="AC79" s="89"/>
      <c r="AD79" s="89"/>
      <c r="AE79" s="89"/>
      <c r="AF79" s="89"/>
      <c r="AG79" s="89"/>
    </row>
    <row r="80" spans="1:33" s="45" customFormat="1" ht="10.5" x14ac:dyDescent="0.15">
      <c r="A80" s="456"/>
      <c r="B80" s="46"/>
      <c r="D80" s="45" t="s">
        <v>36</v>
      </c>
      <c r="E80" s="92"/>
      <c r="F80" s="93"/>
      <c r="G80" s="94"/>
      <c r="H80" s="56"/>
      <c r="I80" s="56"/>
      <c r="J80" s="56"/>
      <c r="K80" s="56"/>
      <c r="L80" s="56"/>
      <c r="M80" s="56"/>
      <c r="N80" s="57"/>
      <c r="O80" s="57"/>
      <c r="P80" s="95"/>
      <c r="Q80" s="57"/>
      <c r="R80" s="57"/>
      <c r="S80" s="44"/>
      <c r="T80" s="61"/>
      <c r="U80" s="61"/>
      <c r="V80" s="61"/>
      <c r="W80" s="61"/>
      <c r="X80" s="61"/>
      <c r="Y80" s="57"/>
      <c r="Z80" s="57"/>
      <c r="AA80" s="57"/>
      <c r="AB80" s="57"/>
      <c r="AC80" s="57"/>
      <c r="AD80" s="57"/>
      <c r="AE80" s="57"/>
      <c r="AF80" s="57"/>
      <c r="AG80" s="57"/>
    </row>
    <row r="81" spans="1:33" s="97" customFormat="1" x14ac:dyDescent="0.2">
      <c r="A81" s="457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2"/>
      <c r="Z81" s="102"/>
      <c r="AA81" s="102"/>
      <c r="AB81" s="102"/>
      <c r="AC81" s="102"/>
      <c r="AD81" s="102"/>
      <c r="AE81" s="102"/>
      <c r="AF81" s="102"/>
      <c r="AG81" s="102"/>
    </row>
    <row r="82" spans="1:33" s="97" customFormat="1" x14ac:dyDescent="0.2">
      <c r="A82" s="457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2"/>
      <c r="Z82" s="102"/>
      <c r="AA82" s="102"/>
      <c r="AB82" s="102"/>
      <c r="AC82" s="102"/>
      <c r="AD82" s="102"/>
      <c r="AE82" s="102"/>
      <c r="AF82" s="102"/>
      <c r="AG82" s="102"/>
    </row>
    <row r="83" spans="1:33" s="97" customFormat="1" x14ac:dyDescent="0.2">
      <c r="A83" s="457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2"/>
      <c r="Z83" s="102"/>
      <c r="AA83" s="102"/>
      <c r="AB83" s="102"/>
      <c r="AC83" s="102"/>
      <c r="AD83" s="102"/>
      <c r="AE83" s="102"/>
      <c r="AF83" s="102"/>
      <c r="AG83" s="102"/>
    </row>
  </sheetData>
  <mergeCells count="13">
    <mergeCell ref="H4:J4"/>
    <mergeCell ref="K4:N4"/>
    <mergeCell ref="P4:T4"/>
    <mergeCell ref="H5:J5"/>
    <mergeCell ref="K5:N5"/>
    <mergeCell ref="AE7:AG7"/>
    <mergeCell ref="P5:T5"/>
    <mergeCell ref="K6:N6"/>
    <mergeCell ref="P6:T6"/>
    <mergeCell ref="H7:P7"/>
    <mergeCell ref="Q7:R7"/>
    <mergeCell ref="S7:AA7"/>
    <mergeCell ref="AB7:AD7"/>
  </mergeCells>
  <phoneticPr fontId="0" type="noConversion"/>
  <conditionalFormatting sqref="G9:G12">
    <cfRule type="cellIs" dxfId="66" priority="38" stopIfTrue="1" operator="equal">
      <formula>#DIV/0!</formula>
    </cfRule>
  </conditionalFormatting>
  <conditionalFormatting sqref="G14:G17">
    <cfRule type="cellIs" dxfId="65" priority="37" stopIfTrue="1" operator="equal">
      <formula>#DIV/0!</formula>
    </cfRule>
  </conditionalFormatting>
  <conditionalFormatting sqref="G19:G22">
    <cfRule type="cellIs" dxfId="64" priority="36" stopIfTrue="1" operator="equal">
      <formula>#DIV/0!</formula>
    </cfRule>
  </conditionalFormatting>
  <conditionalFormatting sqref="G24:G27">
    <cfRule type="cellIs" dxfId="63" priority="35" stopIfTrue="1" operator="equal">
      <formula>#DIV/0!</formula>
    </cfRule>
  </conditionalFormatting>
  <conditionalFormatting sqref="G29:G32">
    <cfRule type="cellIs" dxfId="62" priority="17" stopIfTrue="1" operator="equal">
      <formula>#DIV/0!</formula>
    </cfRule>
  </conditionalFormatting>
  <conditionalFormatting sqref="G34:G37">
    <cfRule type="cellIs" dxfId="61" priority="16" stopIfTrue="1" operator="equal">
      <formula>#DIV/0!</formula>
    </cfRule>
  </conditionalFormatting>
  <conditionalFormatting sqref="G39:G42">
    <cfRule type="cellIs" dxfId="60" priority="7" stopIfTrue="1" operator="equal">
      <formula>#DIV/0!</formula>
    </cfRule>
  </conditionalFormatting>
  <conditionalFormatting sqref="G44:G47">
    <cfRule type="cellIs" dxfId="59" priority="10" stopIfTrue="1" operator="equal">
      <formula>#DIV/0!</formula>
    </cfRule>
  </conditionalFormatting>
  <conditionalFormatting sqref="G49:G52">
    <cfRule type="cellIs" dxfId="58" priority="13" stopIfTrue="1" operator="equal">
      <formula>#DIV/0!</formula>
    </cfRule>
  </conditionalFormatting>
  <conditionalFormatting sqref="G54:G57">
    <cfRule type="cellIs" dxfId="57" priority="4" stopIfTrue="1" operator="equal">
      <formula>#DIV/0!</formula>
    </cfRule>
  </conditionalFormatting>
  <conditionalFormatting sqref="G59:G62">
    <cfRule type="cellIs" dxfId="56" priority="1" stopIfTrue="1" operator="equal">
      <formula>#DIV/0!</formula>
    </cfRule>
  </conditionalFormatting>
  <conditionalFormatting sqref="G64:G67">
    <cfRule type="cellIs" dxfId="55" priority="34" stopIfTrue="1" operator="equal">
      <formula>#DIV/0!</formula>
    </cfRule>
  </conditionalFormatting>
  <conditionalFormatting sqref="G69:G72">
    <cfRule type="cellIs" dxfId="54" priority="33" stopIfTrue="1" operator="equal">
      <formula>#DIV/0!</formula>
    </cfRule>
  </conditionalFormatting>
  <conditionalFormatting sqref="G74:G77">
    <cfRule type="cellIs" dxfId="53" priority="27" stopIfTrue="1" operator="equal">
      <formula>#DIV/0!</formula>
    </cfRule>
  </conditionalFormatting>
  <conditionalFormatting sqref="AG9:AG12">
    <cfRule type="cellIs" dxfId="52" priority="67" stopIfTrue="1" operator="equal">
      <formula>#DIV/0!</formula>
    </cfRule>
  </conditionalFormatting>
  <conditionalFormatting sqref="AG14:AG17">
    <cfRule type="cellIs" dxfId="51" priority="65" stopIfTrue="1" operator="equal">
      <formula>#DIV/0!</formula>
    </cfRule>
  </conditionalFormatting>
  <conditionalFormatting sqref="AG19:AG22">
    <cfRule type="cellIs" dxfId="50" priority="61" stopIfTrue="1" operator="equal">
      <formula>#DIV/0!</formula>
    </cfRule>
  </conditionalFormatting>
  <conditionalFormatting sqref="AG24:AG27">
    <cfRule type="cellIs" dxfId="49" priority="59" stopIfTrue="1" operator="equal">
      <formula>#DIV/0!</formula>
    </cfRule>
  </conditionalFormatting>
  <conditionalFormatting sqref="AG29:AG32">
    <cfRule type="cellIs" dxfId="48" priority="20" stopIfTrue="1" operator="equal">
      <formula>#DIV/0!</formula>
    </cfRule>
  </conditionalFormatting>
  <conditionalFormatting sqref="AG34:AG37">
    <cfRule type="cellIs" dxfId="47" priority="18" stopIfTrue="1" operator="equal">
      <formula>#DIV/0!</formula>
    </cfRule>
  </conditionalFormatting>
  <conditionalFormatting sqref="AG39:AG42">
    <cfRule type="cellIs" dxfId="46" priority="8" stopIfTrue="1" operator="equal">
      <formula>#DIV/0!</formula>
    </cfRule>
  </conditionalFormatting>
  <conditionalFormatting sqref="AG44:AG47">
    <cfRule type="cellIs" dxfId="45" priority="11" stopIfTrue="1" operator="equal">
      <formula>#DIV/0!</formula>
    </cfRule>
  </conditionalFormatting>
  <conditionalFormatting sqref="AG49:AG52">
    <cfRule type="cellIs" dxfId="44" priority="14" stopIfTrue="1" operator="equal">
      <formula>#DIV/0!</formula>
    </cfRule>
  </conditionalFormatting>
  <conditionalFormatting sqref="AG54:AG57">
    <cfRule type="cellIs" dxfId="43" priority="5" stopIfTrue="1" operator="equal">
      <formula>#DIV/0!</formula>
    </cfRule>
  </conditionalFormatting>
  <conditionalFormatting sqref="AG59:AG62">
    <cfRule type="cellIs" dxfId="42" priority="2" stopIfTrue="1" operator="equal">
      <formula>#DIV/0!</formula>
    </cfRule>
  </conditionalFormatting>
  <conditionalFormatting sqref="AG64:AG67">
    <cfRule type="cellIs" dxfId="41" priority="63" stopIfTrue="1" operator="equal">
      <formula>#DIV/0!</formula>
    </cfRule>
  </conditionalFormatting>
  <conditionalFormatting sqref="AG69:AG72">
    <cfRule type="cellIs" dxfId="40" priority="40" stopIfTrue="1" operator="equal">
      <formula>#DIV/0!</formula>
    </cfRule>
  </conditionalFormatting>
  <conditionalFormatting sqref="AG74:AG77">
    <cfRule type="cellIs" dxfId="39" priority="43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C3B4-B29F-44B5-AF43-28339AF8D26A}">
  <sheetPr codeName="Sheet34">
    <pageSetUpPr autoPageBreaks="0"/>
  </sheetPr>
  <dimension ref="A1:AG48"/>
  <sheetViews>
    <sheetView showGridLines="0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D16" sqref="D16"/>
    </sheetView>
  </sheetViews>
  <sheetFormatPr defaultRowHeight="12.75" x14ac:dyDescent="0.2"/>
  <cols>
    <col min="1" max="1" width="5" style="106" hidden="1" customWidth="1"/>
    <col min="2" max="2" width="2.7109375" style="9" hidden="1" customWidth="1"/>
    <col min="3" max="3" width="15.7109375" style="9" hidden="1" customWidth="1"/>
    <col min="4" max="4" width="21.28515625" style="9" customWidth="1"/>
    <col min="5" max="5" width="5" style="9" bestFit="1" customWidth="1"/>
    <col min="6" max="6" width="15.8554687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0" width="6.140625" style="9" bestFit="1" customWidth="1"/>
    <col min="11" max="11" width="7.42578125" style="9" bestFit="1" customWidth="1"/>
    <col min="12" max="12" width="4.7109375" style="10" bestFit="1" customWidth="1"/>
    <col min="13" max="13" width="6.5703125" style="10" bestFit="1" customWidth="1"/>
    <col min="14" max="14" width="5" style="9" bestFit="1" customWidth="1"/>
    <col min="15" max="16" width="5.7109375" style="9" bestFit="1" customWidth="1"/>
    <col min="17" max="17" width="5.140625" style="9" bestFit="1" customWidth="1"/>
    <col min="18" max="19" width="5" style="9" customWidth="1"/>
    <col min="20" max="20" width="5" style="9" bestFit="1" customWidth="1"/>
    <col min="21" max="21" width="7.42578125" style="9" bestFit="1" customWidth="1"/>
    <col min="22" max="23" width="7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367</v>
      </c>
      <c r="K6" s="501"/>
      <c r="L6" s="501"/>
      <c r="M6" s="501"/>
      <c r="N6" s="501"/>
      <c r="P6" s="501"/>
      <c r="Q6" s="501"/>
      <c r="R6" s="501"/>
      <c r="S6" s="501"/>
      <c r="T6" s="501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summary'!$A$312:$B$316,2,FALSE)</f>
        <v>KRT IB Equity</v>
      </c>
      <c r="D9" s="30" t="s">
        <v>768</v>
      </c>
      <c r="E9" s="31">
        <v>112.92</v>
      </c>
      <c r="F9" s="32">
        <v>5374.6835847122838</v>
      </c>
      <c r="G9" s="33" t="s">
        <v>518</v>
      </c>
      <c r="H9" s="34">
        <v>39301.009999999995</v>
      </c>
      <c r="I9" s="34">
        <v>30762.620000000003</v>
      </c>
      <c r="J9" s="34">
        <v>2225.1600000000094</v>
      </c>
      <c r="K9" s="34">
        <v>5727.3400000000092</v>
      </c>
      <c r="L9" s="35">
        <f>IF(ISERROR(K9/$H9*100),"- ",(K9/$H9*100))</f>
        <v>14.573009701277423</v>
      </c>
      <c r="M9" s="35">
        <f>IF(ISERROR(I9/$H9*100),"- ",(I9/$H9*100))</f>
        <v>78.274375136923979</v>
      </c>
      <c r="N9" s="35">
        <v>0.50179510876870925</v>
      </c>
      <c r="O9" s="35">
        <v>1.2915705829043176</v>
      </c>
      <c r="P9" s="36" t="s">
        <v>50</v>
      </c>
      <c r="Q9" s="34">
        <v>12.110537543441877</v>
      </c>
      <c r="R9" s="37">
        <v>25.133890251245028</v>
      </c>
      <c r="S9" s="34">
        <v>0</v>
      </c>
      <c r="T9" s="38">
        <f>IF(O9&lt;0,"- ",IF(ISERROR(($E9-S9)/O9),"- ",(($E9-S9)/O9)))</f>
        <v>87.428439060666776</v>
      </c>
      <c r="U9" s="34">
        <v>188770.87</v>
      </c>
      <c r="V9" s="34">
        <v>0</v>
      </c>
      <c r="W9" s="34">
        <v>500732.39616971998</v>
      </c>
      <c r="X9" s="38">
        <f>IF(I9&lt;0,"- ",IF(ISERROR((U9+V9+W9)/I9),"- ",(U9+V9+W9)/I9))</f>
        <v>22.413671727886634</v>
      </c>
      <c r="Y9" s="39">
        <f>IF(ISERROR(W9/H9),"- ",(W9/H9))</f>
        <v>12.740954905986387</v>
      </c>
      <c r="Z9" s="34">
        <v>4.771142023713284</v>
      </c>
      <c r="AA9" s="40">
        <f>IF(Z9&lt;0,"- ",IF(ISERROR(($E9/Z9)),"- ",(($E9/Z9))))</f>
        <v>23.667289600429172</v>
      </c>
      <c r="AB9" s="34">
        <v>0</v>
      </c>
      <c r="AC9" s="41">
        <f>IF(ISERROR(AB9/$E9*100),"- ",(AB9/$E9*100))</f>
        <v>0</v>
      </c>
      <c r="AD9" s="42">
        <v>0</v>
      </c>
      <c r="AE9" s="34">
        <v>21157.149999999998</v>
      </c>
      <c r="AF9" s="43">
        <v>8.2840312068290611</v>
      </c>
      <c r="AG9" s="44">
        <v>1.667059601346534</v>
      </c>
    </row>
    <row r="10" spans="1:33" s="45" customFormat="1" ht="10.5" x14ac:dyDescent="0.15">
      <c r="A10" s="110"/>
      <c r="B10" s="29">
        <v>26</v>
      </c>
      <c r="C10" s="47"/>
      <c r="D10" s="47" t="s">
        <v>1083</v>
      </c>
      <c r="E10" s="48"/>
      <c r="F10" s="32"/>
      <c r="G10" s="33" t="s">
        <v>311</v>
      </c>
      <c r="H10" s="34">
        <v>46082.756070246411</v>
      </c>
      <c r="I10" s="34">
        <v>39286.723101665149</v>
      </c>
      <c r="J10" s="34">
        <v>20919.132767676594</v>
      </c>
      <c r="K10" s="34">
        <v>20919.132767676594</v>
      </c>
      <c r="L10" s="35">
        <f>IF(ISERROR(K10/$H10*100),"- ",(K10/$H10*100))</f>
        <v>45.39470845838396</v>
      </c>
      <c r="M10" s="35">
        <f>IF(ISERROR(I10/$H10*100),"- ",(I10/$H10*100))</f>
        <v>85.252546618041464</v>
      </c>
      <c r="N10" s="35">
        <v>4.7174668349706552</v>
      </c>
      <c r="O10" s="35">
        <v>4.7174668349706552</v>
      </c>
      <c r="P10" s="42">
        <f>IF(AND(O10&lt;0,O9&lt;0),"NA",IF(AND(O10&gt;0,O9&lt;0),"LP",IF(AND(O10&lt;0,O9&gt;0),"PL",((O10/O9-1)*100))))</f>
        <v>265.25040887526433</v>
      </c>
      <c r="Q10" s="34">
        <v>16.407580747635826</v>
      </c>
      <c r="R10" s="37">
        <v>43.22509886568541</v>
      </c>
      <c r="S10" s="34">
        <v>0</v>
      </c>
      <c r="T10" s="38">
        <f>IF(O10&lt;0,"- ",IF(ISERROR(($E9-S10)/O10),"- ",(($E9-S10)/O10)))</f>
        <v>23.936575274450746</v>
      </c>
      <c r="U10" s="34">
        <v>120471.76476470221</v>
      </c>
      <c r="V10" s="34">
        <v>0</v>
      </c>
      <c r="W10" s="34">
        <v>500732.39616971998</v>
      </c>
      <c r="X10" s="38">
        <f>IF(I10&lt;0,"- ",IF(ISERROR((U10+V10+W10)/I10),"- ",(U10+V10+W10)/I10))</f>
        <v>15.812063513846303</v>
      </c>
      <c r="Y10" s="39">
        <f>IF(ISERROR(W10/H10),"- ",(W10/H10))</f>
        <v>10.865938560758536</v>
      </c>
      <c r="Z10" s="34">
        <v>17.05630063699352</v>
      </c>
      <c r="AA10" s="40">
        <f>IF(Z10&lt;0,"- ",IF(ISERROR(($E9/Z10)),"- ",(($E9/Z10))))</f>
        <v>6.6204273953220012</v>
      </c>
      <c r="AB10" s="34">
        <v>6.8536743948391958</v>
      </c>
      <c r="AC10" s="41">
        <f>IF(ISERROR(AB10/$E9*100),"- ",(AB10/$E9*100))</f>
        <v>6.069495567516114</v>
      </c>
      <c r="AD10" s="42">
        <v>128.31235094654326</v>
      </c>
      <c r="AE10" s="34">
        <v>75634.451715842064</v>
      </c>
      <c r="AF10" s="43">
        <v>2.489302018544536</v>
      </c>
      <c r="AG10" s="44">
        <v>3.5697053994755139</v>
      </c>
    </row>
    <row r="11" spans="1:33" s="45" customFormat="1" ht="10.5" x14ac:dyDescent="0.15">
      <c r="A11" s="110"/>
      <c r="B11" s="29">
        <v>27</v>
      </c>
      <c r="C11" s="47"/>
      <c r="D11" s="49" t="s">
        <v>871</v>
      </c>
      <c r="E11" s="50"/>
      <c r="F11" s="51"/>
      <c r="G11" s="33" t="s">
        <v>407</v>
      </c>
      <c r="H11" s="34">
        <v>51521.114035443818</v>
      </c>
      <c r="I11" s="34">
        <v>44018.667762740886</v>
      </c>
      <c r="J11" s="34">
        <v>24925.066049977315</v>
      </c>
      <c r="K11" s="34">
        <v>24925.066049977315</v>
      </c>
      <c r="L11" s="35">
        <f>IF(ISERROR(K11/$H11*100),"- ",(K11/$H11*100))</f>
        <v>48.378352286462942</v>
      </c>
      <c r="M11" s="35">
        <f>IF(ISERROR(I11/$H11*100),"- ",(I11/$H11*100))</f>
        <v>85.438113260630104</v>
      </c>
      <c r="N11" s="35">
        <v>5.6208435481563459</v>
      </c>
      <c r="O11" s="35">
        <v>5.6208435481563459</v>
      </c>
      <c r="P11" s="42">
        <f>IF(AND(O11&lt;0,O10&lt;0),"NA",IF(AND(O11&gt;0,O10&lt;0),"LP",IF(AND(O11&lt;0,O10&gt;0),"PL",((O11/O10-1)*100))))</f>
        <v>19.149614502617052</v>
      </c>
      <c r="Q11" s="34">
        <v>18.963200347196242</v>
      </c>
      <c r="R11" s="37">
        <v>34.19028463464366</v>
      </c>
      <c r="S11" s="34">
        <v>0</v>
      </c>
      <c r="T11" s="39">
        <f>IF(O11&lt;0,"- ",IF(ISERROR(($E9-S11)/O11),"- ",(($E9-S11)/O11)))</f>
        <v>20.089511304230857</v>
      </c>
      <c r="U11" s="34">
        <v>124744.04646768472</v>
      </c>
      <c r="V11" s="34">
        <v>0</v>
      </c>
      <c r="W11" s="34">
        <v>500732.39616971998</v>
      </c>
      <c r="X11" s="39">
        <f>IF(I11&lt;0,"- ",IF(ISERROR((U11+V11+W11)/I11),"- ",(U11+V11+W11)/I11))</f>
        <v>14.209345135311711</v>
      </c>
      <c r="Y11" s="39">
        <f>IF(ISERROR(W11/H11),"- ",(W11/H11))</f>
        <v>9.7189745513896</v>
      </c>
      <c r="Z11" s="34">
        <v>15.823469790310668</v>
      </c>
      <c r="AA11" s="40">
        <f>IF(Z11&lt;0,"- ",IF(ISERROR(($E9/Z11)),"- ",(($E9/Z11))))</f>
        <v>7.1362350670486538</v>
      </c>
      <c r="AB11" s="34">
        <v>7.6294292238782697</v>
      </c>
      <c r="AC11" s="41">
        <f>IF(ISERROR(AB11/$E9*100),"- ",(AB11/$E9*100))</f>
        <v>6.7564906339694213</v>
      </c>
      <c r="AD11" s="42">
        <v>121.93319981459405</v>
      </c>
      <c r="AE11" s="34">
        <v>70167.58717518099</v>
      </c>
      <c r="AF11" s="43">
        <v>1.71114268931345</v>
      </c>
      <c r="AG11" s="44">
        <v>4.534522162380366</v>
      </c>
    </row>
    <row r="12" spans="1:33" s="45" customFormat="1" ht="10.5" x14ac:dyDescent="0.15">
      <c r="A12" s="110"/>
      <c r="B12" s="29">
        <v>28</v>
      </c>
      <c r="D12" s="47" t="s">
        <v>1123</v>
      </c>
      <c r="E12" s="50"/>
      <c r="F12" s="52"/>
      <c r="G12" s="33" t="s">
        <v>458</v>
      </c>
      <c r="H12" s="34">
        <v>56056.498873236065</v>
      </c>
      <c r="I12" s="34">
        <v>48095.719097773348</v>
      </c>
      <c r="J12" s="34">
        <v>27963.21305602651</v>
      </c>
      <c r="K12" s="34">
        <v>27963.21305602651</v>
      </c>
      <c r="L12" s="35">
        <f>IF(ISERROR(K12/$H12*100),"- ",(K12/$H12*100))</f>
        <v>49.883980658980157</v>
      </c>
      <c r="M12" s="35">
        <f>IF(ISERROR(I12/$H12*100),"- ",(I12/$H12*100))</f>
        <v>85.798649691867297</v>
      </c>
      <c r="N12" s="35">
        <v>6.3059750925647391</v>
      </c>
      <c r="O12" s="35">
        <v>6.3059750925647391</v>
      </c>
      <c r="P12" s="42">
        <f>IF(AND(O12&lt;0,O11&lt;0),"NA",IF(AND(O12&gt;0,O11&lt;0),"LP",IF(AND(O12&lt;0,O11&gt;0),"PL",((O12/O11-1)*100))))</f>
        <v>12.189123190114737</v>
      </c>
      <c r="Q12" s="34">
        <v>20.939674047811341</v>
      </c>
      <c r="R12" s="37">
        <v>41.59136061787175</v>
      </c>
      <c r="S12" s="34">
        <v>0</v>
      </c>
      <c r="T12" s="39">
        <f>IF(O12&lt;0,"- ",IF(ISERROR(($E9-S12)/O12),"- ",(($E9-S12)/O12)))</f>
        <v>17.906826199352093</v>
      </c>
      <c r="U12" s="34">
        <v>128645.57828318347</v>
      </c>
      <c r="V12" s="34">
        <v>0</v>
      </c>
      <c r="W12" s="34">
        <v>500732.39616971998</v>
      </c>
      <c r="X12" s="39">
        <f>IF(I12&lt;0,"- ",IF(ISERROR((U12+V12+W12)/I12),"- ",(U12+V12+W12)/I12))</f>
        <v>13.085945823441101</v>
      </c>
      <c r="Y12" s="39">
        <f>IF(ISERROR(W12/H12),"- ",(W12/H12))</f>
        <v>8.93263771792199</v>
      </c>
      <c r="Z12" s="34">
        <v>14.500015658997137</v>
      </c>
      <c r="AA12" s="40">
        <f>IF(Z12&lt;0,"- ",IF(ISERROR(($E9/Z12)),"- ",(($E9/Z12))))</f>
        <v>7.787577796851143</v>
      </c>
      <c r="AB12" s="34">
        <v>8.1284122473035545</v>
      </c>
      <c r="AC12" s="41">
        <f>IF(ISERROR(AB12/$E9*100),"- ",(AB12/$E9*100))</f>
        <v>7.198381373807611</v>
      </c>
      <c r="AD12" s="42">
        <v>120.98730350004065</v>
      </c>
      <c r="AE12" s="34">
        <v>64298.862782749711</v>
      </c>
      <c r="AF12" s="43">
        <v>1.9134226912874048</v>
      </c>
      <c r="AG12" s="44">
        <v>4.8450639959832351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A9+1</f>
        <v>2</v>
      </c>
      <c r="B14" s="29">
        <v>25</v>
      </c>
      <c r="C14" s="30" t="str">
        <f>VLOOKUP($A14,'All cos summary'!$A$312:$B$316,2,FALSE)</f>
        <v>EMBASSY IB Equity</v>
      </c>
      <c r="D14" s="63" t="s">
        <v>767</v>
      </c>
      <c r="E14" s="64">
        <v>429.99</v>
      </c>
      <c r="F14" s="65">
        <v>4374.8707191817739</v>
      </c>
      <c r="G14" s="33" t="s">
        <v>518</v>
      </c>
      <c r="H14" s="66">
        <v>40389.32</v>
      </c>
      <c r="I14" s="66">
        <v>30463.829999999998</v>
      </c>
      <c r="J14" s="66">
        <v>16244.359999999999</v>
      </c>
      <c r="K14" s="66">
        <v>16244.359999999999</v>
      </c>
      <c r="L14" s="67">
        <f>IF(ISERROR(K14/$H14*100),"- ",(K14/$H14*100))</f>
        <v>40.219444150087199</v>
      </c>
      <c r="M14" s="67">
        <f>IF(ISERROR(I14/$H14*100),"- ",(I14/$H14*100))</f>
        <v>75.425459007480185</v>
      </c>
      <c r="N14" s="67">
        <v>17.13732168817576</v>
      </c>
      <c r="O14" s="67">
        <v>17.13732168817576</v>
      </c>
      <c r="P14" s="68" t="s">
        <v>50</v>
      </c>
      <c r="Q14" s="66">
        <v>4.1535641347220009</v>
      </c>
      <c r="R14" s="69">
        <v>7.0573441031763968</v>
      </c>
      <c r="S14" s="66">
        <v>0</v>
      </c>
      <c r="T14" s="70">
        <f>IF(O14&lt;0,"- ",IF(ISERROR(($E14-S14)/O14),"- ",(($E14-S14)/O14)))</f>
        <v>25.090851874285597</v>
      </c>
      <c r="U14" s="66">
        <v>192805.07</v>
      </c>
      <c r="V14" s="66">
        <v>0</v>
      </c>
      <c r="W14" s="66">
        <v>407584.83055257</v>
      </c>
      <c r="X14" s="70">
        <f>IF(I14&lt;0,"- ",IF(ISERROR((U14+V14+W14)/I14),"- ",(U14+V14+W14)/I14))</f>
        <v>19.708286861913621</v>
      </c>
      <c r="Y14" s="70">
        <f>IF(ISERROR(W14/H14),"- ",(W14/H14))</f>
        <v>10.091401156359405</v>
      </c>
      <c r="Z14" s="66">
        <v>240.12353882580695</v>
      </c>
      <c r="AA14" s="71">
        <f>IF(Z14&lt;0,"- ",IF(ISERROR(($E14/Z14)),"- ",(($E14/Z14))))</f>
        <v>1.7907032442659778</v>
      </c>
      <c r="AB14" s="66">
        <v>25.528393688347439</v>
      </c>
      <c r="AC14" s="72">
        <f>IF(ISERROR(AB14/$E14*100),"- ",(AB14/$E14*100))</f>
        <v>5.9369738106345356</v>
      </c>
      <c r="AD14" s="73">
        <v>134.26813983437944</v>
      </c>
      <c r="AE14" s="66">
        <v>288262.11</v>
      </c>
      <c r="AF14" s="74">
        <v>0.83763947845714604</v>
      </c>
      <c r="AG14" s="75">
        <v>1.6057788440625902</v>
      </c>
    </row>
    <row r="15" spans="1:33" s="45" customFormat="1" ht="10.5" x14ac:dyDescent="0.15">
      <c r="A15" s="110"/>
      <c r="B15" s="29">
        <v>26</v>
      </c>
      <c r="C15" s="47"/>
      <c r="D15" s="47" t="s">
        <v>1084</v>
      </c>
      <c r="E15" s="48"/>
      <c r="F15" s="32"/>
      <c r="G15" s="33" t="s">
        <v>311</v>
      </c>
      <c r="H15" s="34">
        <v>45950.963953515806</v>
      </c>
      <c r="I15" s="34">
        <v>34142.776380500414</v>
      </c>
      <c r="J15" s="34">
        <v>10442.007823912532</v>
      </c>
      <c r="K15" s="34">
        <v>10442.007823912532</v>
      </c>
      <c r="L15" s="35">
        <f>IF(ISERROR(K15/$H15*100),"- ",(K15/$H15*100))</f>
        <v>22.724241072452177</v>
      </c>
      <c r="M15" s="35">
        <f>IF(ISERROR(I15/$H15*100),"- ",(I15/$H15*100))</f>
        <v>74.302633596630088</v>
      </c>
      <c r="N15" s="35">
        <v>11.016010920026226</v>
      </c>
      <c r="O15" s="35">
        <v>11.016010920026226</v>
      </c>
      <c r="P15" s="42">
        <f>IF(AND(O15&lt;0,O14&lt;0),"NA",IF(AND(O15&gt;0,O14&lt;0),"LP",IF(AND(O15&lt;0,O14&gt;0),"PL",((O15/O14-1)*100))))</f>
        <v>-35.719179925139976</v>
      </c>
      <c r="Q15" s="34">
        <v>4.8812701051526588</v>
      </c>
      <c r="R15" s="37">
        <v>4.6167187362500872</v>
      </c>
      <c r="S15" s="34">
        <v>0</v>
      </c>
      <c r="T15" s="38">
        <f>IF(O15&lt;0,"- ",IF(ISERROR(($E14-S15)/O15),"- ",(($E14-S15)/O15)))</f>
        <v>39.033185707751308</v>
      </c>
      <c r="U15" s="34">
        <v>221356.19572632803</v>
      </c>
      <c r="V15" s="34">
        <v>0</v>
      </c>
      <c r="W15" s="34">
        <v>407584.83055257</v>
      </c>
      <c r="X15" s="38">
        <f>IF(I15&lt;0,"- ",IF(ISERROR((U15+V15+W15)/I15),"- ",(U15+V15+W15)/I15))</f>
        <v>18.420910451737548</v>
      </c>
      <c r="Y15" s="39">
        <f>IF(ISERROR(W15/H15),"- ",(W15/H15))</f>
        <v>8.8699952184873556</v>
      </c>
      <c r="Z15" s="34">
        <v>237.09898866019449</v>
      </c>
      <c r="AA15" s="40">
        <f>IF(Z15&lt;0,"- ",IF(ISERROR(($E14/Z15)),"- ",(($E14/Z15))))</f>
        <v>1.8135463269151815</v>
      </c>
      <c r="AB15" s="34">
        <v>28.289434304781608</v>
      </c>
      <c r="AC15" s="41">
        <f>IF(ISERROR(AB15/$E14*100),"- ",(AB15/$E14*100))</f>
        <v>6.5790912125355501</v>
      </c>
      <c r="AD15" s="42">
        <v>231.73808621205217</v>
      </c>
      <c r="AE15" s="34">
        <v>288262.11</v>
      </c>
      <c r="AF15" s="43">
        <v>0.97868083746739443</v>
      </c>
      <c r="AG15" s="44">
        <v>1.8891475409777398</v>
      </c>
    </row>
    <row r="16" spans="1:33" s="45" customFormat="1" ht="10.5" x14ac:dyDescent="0.15">
      <c r="A16" s="110"/>
      <c r="B16" s="29">
        <v>27</v>
      </c>
      <c r="C16" s="47"/>
      <c r="D16" s="49" t="s">
        <v>845</v>
      </c>
      <c r="E16" s="50"/>
      <c r="F16" s="51"/>
      <c r="G16" s="33" t="s">
        <v>407</v>
      </c>
      <c r="H16" s="34">
        <v>52795.931468157381</v>
      </c>
      <c r="I16" s="34">
        <v>39813.736761687156</v>
      </c>
      <c r="J16" s="34">
        <v>13344.119067047362</v>
      </c>
      <c r="K16" s="34">
        <v>13344.119067047362</v>
      </c>
      <c r="L16" s="35">
        <f>IF(ISERROR(K16/$H16*100),"- ",(K16/$H16*100))</f>
        <v>25.274900349273228</v>
      </c>
      <c r="M16" s="35">
        <f>IF(ISERROR(I16/$H16*100),"- ",(I16/$H16*100))</f>
        <v>75.410615277618248</v>
      </c>
      <c r="N16" s="35">
        <v>14.077652865198166</v>
      </c>
      <c r="O16" s="35">
        <v>14.077652865198166</v>
      </c>
      <c r="P16" s="42">
        <f>IF(AND(O16&lt;0,O15&lt;0),"NA",IF(AND(O16&gt;0,O15&lt;0),"LP",IF(AND(O16&lt;0,O15&gt;0),"PL",((O16/O15-1)*100))))</f>
        <v>27.792655321411509</v>
      </c>
      <c r="Q16" s="34">
        <v>5.7204673597752835</v>
      </c>
      <c r="R16" s="37">
        <v>5.973941027682578</v>
      </c>
      <c r="S16" s="34">
        <v>0</v>
      </c>
      <c r="T16" s="39">
        <f>IF(O16&lt;0,"- ",IF(ISERROR(($E14-S16)/O16),"- ",(($E14-S16)/O16)))</f>
        <v>30.544154207907241</v>
      </c>
      <c r="U16" s="34">
        <v>246813.51922886056</v>
      </c>
      <c r="V16" s="34">
        <v>0</v>
      </c>
      <c r="W16" s="34">
        <v>407584.83055257</v>
      </c>
      <c r="X16" s="39">
        <f>IF(I16&lt;0,"- ",IF(ISERROR((U16+V16+W16)/I16),"- ",(U16+V16+W16)/I16))</f>
        <v>16.436496621717744</v>
      </c>
      <c r="Y16" s="39">
        <f>IF(ISERROR(W16/H16),"- ",(W16/H16))</f>
        <v>7.7200045385769007</v>
      </c>
      <c r="Z16" s="34">
        <v>234.203047967348</v>
      </c>
      <c r="AA16" s="40">
        <f>IF(Z16&lt;0,"- ",IF(ISERROR(($E14/Z16)),"- ",(($E14/Z16))))</f>
        <v>1.8359709821536914</v>
      </c>
      <c r="AB16" s="34">
        <v>30.349653857136083</v>
      </c>
      <c r="AC16" s="41">
        <f>IF(ISERROR(AB16/$E14*100),"- ",(AB16/$E14*100))</f>
        <v>7.0582231812684206</v>
      </c>
      <c r="AD16" s="42">
        <v>200.95198303032547</v>
      </c>
      <c r="AE16" s="34">
        <v>288262.11</v>
      </c>
      <c r="AF16" s="43">
        <v>1.1049432347685597</v>
      </c>
      <c r="AG16" s="44">
        <v>2.0025367498694244</v>
      </c>
    </row>
    <row r="17" spans="1:33" s="45" customFormat="1" ht="10.5" x14ac:dyDescent="0.15">
      <c r="A17" s="110"/>
      <c r="B17" s="29">
        <v>28</v>
      </c>
      <c r="D17" s="47" t="s">
        <v>1121</v>
      </c>
      <c r="E17" s="50"/>
      <c r="F17" s="52"/>
      <c r="G17" s="33" t="s">
        <v>458</v>
      </c>
      <c r="H17" s="34">
        <v>58960.521599995613</v>
      </c>
      <c r="I17" s="34">
        <v>43751.242559852988</v>
      </c>
      <c r="J17" s="34">
        <v>15156.166549598449</v>
      </c>
      <c r="K17" s="34">
        <v>15156.166549598449</v>
      </c>
      <c r="L17" s="35">
        <f>IF(ISERROR(K17/$H17*100),"- ",(K17/$H17*100))</f>
        <v>25.705618163322992</v>
      </c>
      <c r="M17" s="35">
        <f>IF(ISERROR(I17/$H17*100),"- ",(I17/$H17*100))</f>
        <v>74.204300390477286</v>
      </c>
      <c r="N17" s="35">
        <v>15.989309626235659</v>
      </c>
      <c r="O17" s="35">
        <v>15.989309626235659</v>
      </c>
      <c r="P17" s="42">
        <f>IF(AND(O17&lt;0,O16&lt;0),"NA",IF(AND(O17&gt;0,O16&lt;0),"LP",IF(AND(O17&lt;0,O16&gt;0),"PL",((O17/O16-1)*100))))</f>
        <v>13.579371357872905</v>
      </c>
      <c r="Q17" s="34">
        <v>6.1902343833227258</v>
      </c>
      <c r="R17" s="37">
        <v>6.8596313166500851</v>
      </c>
      <c r="S17" s="34">
        <v>0</v>
      </c>
      <c r="T17" s="39">
        <f>IF(O17&lt;0,"- ",IF(ISERROR(($E14-S17)/O17),"- ",(($E14-S17)/O17)))</f>
        <v>26.892343074929368</v>
      </c>
      <c r="U17" s="34">
        <v>266199.76264265692</v>
      </c>
      <c r="V17" s="34">
        <v>0</v>
      </c>
      <c r="W17" s="34">
        <v>407584.83055257</v>
      </c>
      <c r="X17" s="39">
        <f>IF(I17&lt;0,"- ",IF(ISERROR((U17+V17+W17)/I17),"- ",(U17+V17+W17)/I17))</f>
        <v>15.400353310502435</v>
      </c>
      <c r="Y17" s="39">
        <f>IF(ISERROR(W17/H17),"- ",(W17/H17))</f>
        <v>6.9128430260121769</v>
      </c>
      <c r="Z17" s="34">
        <v>231.98263718530742</v>
      </c>
      <c r="AA17" s="40">
        <f>IF(Z17&lt;0,"- ",IF(ISERROR(($E14/Z17)),"- ",(($E14/Z17))))</f>
        <v>1.8535438911168363</v>
      </c>
      <c r="AB17" s="34">
        <v>33.018682434683484</v>
      </c>
      <c r="AC17" s="41">
        <f>IF(ISERROR(AB17/$E14*100),"- ",(AB17/$E14*100))</f>
        <v>7.6789419369481804</v>
      </c>
      <c r="AD17" s="42">
        <v>189.81140976840817</v>
      </c>
      <c r="AE17" s="34">
        <v>288262.11</v>
      </c>
      <c r="AF17" s="43">
        <v>1.2048114028918271</v>
      </c>
      <c r="AG17" s="44">
        <v>2.0433240231720791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summary'!$A$312:$B$316,2,FALSE)</f>
        <v>MINDSPCE IB Equity</v>
      </c>
      <c r="D19" s="63" t="s">
        <v>769</v>
      </c>
      <c r="E19" s="64">
        <v>457.33</v>
      </c>
      <c r="F19" s="65">
        <v>3182.5974691577308</v>
      </c>
      <c r="G19" s="33" t="s">
        <v>518</v>
      </c>
      <c r="H19" s="66">
        <v>25961.09</v>
      </c>
      <c r="I19" s="66">
        <v>18552.140000000003</v>
      </c>
      <c r="J19" s="66">
        <v>4762.7800000000034</v>
      </c>
      <c r="K19" s="66">
        <v>4796.0000000000036</v>
      </c>
      <c r="L19" s="67">
        <f>IF(ISERROR(K19/$H19*100),"- ",(K19/$H19*100))</f>
        <v>18.473800599281475</v>
      </c>
      <c r="M19" s="67">
        <f>IF(ISERROR(I19/$H19*100),"- ",(I19/$H19*100))</f>
        <v>71.461329243109603</v>
      </c>
      <c r="N19" s="67">
        <v>8.0314232254012126</v>
      </c>
      <c r="O19" s="67">
        <v>8.0314232254012126</v>
      </c>
      <c r="P19" s="68" t="s">
        <v>50</v>
      </c>
      <c r="Q19" s="66">
        <v>6.0727304200348868</v>
      </c>
      <c r="R19" s="69">
        <v>3.3986050696189678</v>
      </c>
      <c r="S19" s="66">
        <v>0</v>
      </c>
      <c r="T19" s="70">
        <f>IF(O19&lt;0,"- ",IF(ISERROR(($E19-S19)/O19),"- ",(($E19-S19)/O19)))</f>
        <v>56.942585039422312</v>
      </c>
      <c r="U19" s="66">
        <v>93841.949999999983</v>
      </c>
      <c r="V19" s="66">
        <v>7561.06</v>
      </c>
      <c r="W19" s="66">
        <v>296506.69321408001</v>
      </c>
      <c r="X19" s="70">
        <f>IF(I19&lt;0,"- ",IF(ISERROR((U19+V19+W19)/I19),"- ",(U19+V19+W19)/I19))</f>
        <v>21.448183509507793</v>
      </c>
      <c r="Y19" s="70">
        <f>IF(ISERROR(W19/H19),"- ",(W19/H19))</f>
        <v>11.421195844014253</v>
      </c>
      <c r="Z19" s="66">
        <v>236.99853438895065</v>
      </c>
      <c r="AA19" s="71">
        <f>IF(Z19&lt;0,"- ",IF(ISERROR(($E19/Z19)),"- ",(($E19/Z19))))</f>
        <v>1.9296743803885803</v>
      </c>
      <c r="AB19" s="66">
        <v>22.12579714798694</v>
      </c>
      <c r="AC19" s="72">
        <f>IF(ISERROR(AB19/$E19*100),"- ",(AB19/$E19*100))</f>
        <v>4.8380375544982712</v>
      </c>
      <c r="AD19" s="73">
        <v>100</v>
      </c>
      <c r="AE19" s="66">
        <v>165821.06</v>
      </c>
      <c r="AF19" s="74">
        <v>0.63110254026271839</v>
      </c>
      <c r="AG19" s="75">
        <v>3.0334167094012634</v>
      </c>
    </row>
    <row r="20" spans="1:33" s="45" customFormat="1" ht="10.5" x14ac:dyDescent="0.15">
      <c r="A20" s="110"/>
      <c r="B20" s="29">
        <v>26</v>
      </c>
      <c r="C20" s="47"/>
      <c r="D20" s="47" t="s">
        <v>951</v>
      </c>
      <c r="E20" s="48"/>
      <c r="F20" s="32"/>
      <c r="G20" s="33" t="s">
        <v>311</v>
      </c>
      <c r="H20" s="34">
        <v>30001.854416479047</v>
      </c>
      <c r="I20" s="34">
        <v>22464.232375714688</v>
      </c>
      <c r="J20" s="34">
        <v>6295.4588773662326</v>
      </c>
      <c r="K20" s="34">
        <v>6295.4588773662326</v>
      </c>
      <c r="L20" s="35">
        <f>IF(ISERROR(K20/$H20*100),"- ",(K20/$H20*100))</f>
        <v>20.983565848877465</v>
      </c>
      <c r="M20" s="35">
        <f>IF(ISERROR(I20/$H20*100),"- ",(I20/$H20*100))</f>
        <v>74.876146200402232</v>
      </c>
      <c r="N20" s="35">
        <v>10.615962660932768</v>
      </c>
      <c r="O20" s="35">
        <v>10.615962660932768</v>
      </c>
      <c r="P20" s="42">
        <f>IF(AND(O20&lt;0,O19&lt;0),"NA",IF(AND(O20&gt;0,O19&lt;0),"LP",IF(AND(O20&lt;0,O19&gt;0),"PL",((O20/O19-1)*100))))</f>
        <v>32.180341677890389</v>
      </c>
      <c r="Q20" s="34">
        <v>7.1206778323941</v>
      </c>
      <c r="R20" s="37">
        <v>4.590813269564384</v>
      </c>
      <c r="S20" s="34">
        <v>0</v>
      </c>
      <c r="T20" s="38">
        <f>IF(O20&lt;0,"- ",IF(ISERROR(($E19-S20)/O20),"- ",(($E19-S20)/O20)))</f>
        <v>43.079465763665077</v>
      </c>
      <c r="U20" s="34">
        <v>109583.7944457009</v>
      </c>
      <c r="V20" s="34">
        <v>8152.5198455335803</v>
      </c>
      <c r="W20" s="34">
        <v>296506.69321408001</v>
      </c>
      <c r="X20" s="38">
        <f>IF(I20&lt;0,"- ",IF(ISERROR((U20+V20+W20)/I20),"- ",(U20+V20+W20)/I20))</f>
        <v>18.440114070095643</v>
      </c>
      <c r="Y20" s="39">
        <f>IF(ISERROR(W20/H20),"- ",(W20/H20))</f>
        <v>9.8829455372338071</v>
      </c>
      <c r="Z20" s="34">
        <v>225.4886999018965</v>
      </c>
      <c r="AA20" s="40">
        <f>IF(Z20&lt;0,"- ",IF(ISERROR(($E19/Z20)),"- ",(($E19/Z20))))</f>
        <v>2.0281725878013881</v>
      </c>
      <c r="AB20" s="34">
        <v>23.737545028722405</v>
      </c>
      <c r="AC20" s="41">
        <f>IF(ISERROR(AB20/$E19*100),"- ",(AB20/$E19*100))</f>
        <v>5.1904631291895136</v>
      </c>
      <c r="AD20" s="42">
        <v>100</v>
      </c>
      <c r="AE20" s="34">
        <v>165821.06</v>
      </c>
      <c r="AF20" s="43">
        <v>0.75581046193830681</v>
      </c>
      <c r="AG20" s="44">
        <v>2.5249500828107827</v>
      </c>
    </row>
    <row r="21" spans="1:33" s="45" customFormat="1" ht="10.5" x14ac:dyDescent="0.15">
      <c r="A21" s="110"/>
      <c r="B21" s="29">
        <v>27</v>
      </c>
      <c r="C21" s="47"/>
      <c r="D21" s="49" t="s">
        <v>883</v>
      </c>
      <c r="E21" s="50"/>
      <c r="F21" s="51"/>
      <c r="G21" s="33" t="s">
        <v>407</v>
      </c>
      <c r="H21" s="34">
        <v>32413.230421537653</v>
      </c>
      <c r="I21" s="34">
        <v>24262.73751220361</v>
      </c>
      <c r="J21" s="34">
        <v>6602.1197595421263</v>
      </c>
      <c r="K21" s="34">
        <v>6602.1197595421263</v>
      </c>
      <c r="L21" s="35">
        <f>IF(ISERROR(K21/$H21*100),"- ",(K21/$H21*100))</f>
        <v>20.368595396635346</v>
      </c>
      <c r="M21" s="35">
        <f>IF(ISERROR(I21/$H21*100),"- ",(I21/$H21*100))</f>
        <v>74.854425790530655</v>
      </c>
      <c r="N21" s="35">
        <v>11.133081514087753</v>
      </c>
      <c r="O21" s="35">
        <v>11.133081514087753</v>
      </c>
      <c r="P21" s="42">
        <f>IF(AND(O21&lt;0,O20&lt;0),"NA",IF(AND(O21&gt;0,O20&lt;0),"LP",IF(AND(O21&lt;0,O20&gt;0),"PL",((O21/O20-1)*100))))</f>
        <v>4.8711442350678702</v>
      </c>
      <c r="Q21" s="34">
        <v>7.4427766074400807</v>
      </c>
      <c r="R21" s="37">
        <v>5.0792741031550266</v>
      </c>
      <c r="S21" s="34">
        <v>0</v>
      </c>
      <c r="T21" s="39">
        <f>IF(O21&lt;0,"- ",IF(ISERROR(($E19-S21)/O21),"- ",(($E19-S21)/O21)))</f>
        <v>41.078474043444004</v>
      </c>
      <c r="U21" s="34">
        <v>125132.97067916406</v>
      </c>
      <c r="V21" s="34">
        <v>8726.1096567000404</v>
      </c>
      <c r="W21" s="34">
        <v>296506.69321408001</v>
      </c>
      <c r="X21" s="39">
        <f>IF(I21&lt;0,"- ",IF(ISERROR((U21+V21+W21)/I21),"- ",(U21+V21+W21)/I21))</f>
        <v>17.737725321946044</v>
      </c>
      <c r="Y21" s="39">
        <f>IF(ISERROR(W21/H21),"- ",(W21/H21))</f>
        <v>9.1477057163996793</v>
      </c>
      <c r="Z21" s="34">
        <v>212.88423638726181</v>
      </c>
      <c r="AA21" s="40">
        <f>IF(Z21&lt;0,"- ",IF(ISERROR(($E19/Z21)),"- ",(($E19/Z21))))</f>
        <v>2.1482567603928278</v>
      </c>
      <c r="AB21" s="34">
        <v>26.184009181617771</v>
      </c>
      <c r="AC21" s="41">
        <f>IF(ISERROR(AB21/$E19*100),"- ",(AB21/$E19*100))</f>
        <v>5.7254081695094943</v>
      </c>
      <c r="AD21" s="42">
        <v>100</v>
      </c>
      <c r="AE21" s="34">
        <v>165821.06</v>
      </c>
      <c r="AF21" s="43">
        <v>0.90400360587541839</v>
      </c>
      <c r="AG21" s="44">
        <v>2.3736508068761131</v>
      </c>
    </row>
    <row r="22" spans="1:33" s="45" customFormat="1" ht="10.5" x14ac:dyDescent="0.15">
      <c r="A22" s="110"/>
      <c r="B22" s="29">
        <v>28</v>
      </c>
      <c r="D22" s="47" t="s">
        <v>1123</v>
      </c>
      <c r="E22" s="50"/>
      <c r="F22" s="52"/>
      <c r="G22" s="33" t="s">
        <v>458</v>
      </c>
      <c r="H22" s="34">
        <v>37536.538724727587</v>
      </c>
      <c r="I22" s="34">
        <v>28179.199094219126</v>
      </c>
      <c r="J22" s="34">
        <v>8088.3949333867313</v>
      </c>
      <c r="K22" s="34">
        <v>8088.3949333867313</v>
      </c>
      <c r="L22" s="35">
        <f>IF(ISERROR(K22/$H22*100),"- ",(K22/$H22*100))</f>
        <v>21.548057461298146</v>
      </c>
      <c r="M22" s="35">
        <f>IF(ISERROR(I22/$H22*100),"- ",(I22/$H22*100))</f>
        <v>75.071383914403881</v>
      </c>
      <c r="N22" s="35">
        <v>13.639370897715125</v>
      </c>
      <c r="O22" s="35">
        <v>13.639370897715125</v>
      </c>
      <c r="P22" s="42">
        <f>IF(AND(O22&lt;0,O21&lt;0),"NA",IF(AND(O22&gt;0,O21&lt;0),"LP",IF(AND(O22&lt;0,O21&gt;0),"PL",((O22/O21-1)*100))))</f>
        <v>22.512090479674683</v>
      </c>
      <c r="Q22" s="34">
        <v>8.501144191792239</v>
      </c>
      <c r="R22" s="37">
        <v>6.6014444275840525</v>
      </c>
      <c r="S22" s="34">
        <v>0</v>
      </c>
      <c r="T22" s="39">
        <f>IF(O22&lt;0,"- ",IF(ISERROR(($E19-S22)/O22),"- ",(($E19-S22)/O22)))</f>
        <v>33.5301388480177</v>
      </c>
      <c r="U22" s="34">
        <v>138864.170327456</v>
      </c>
      <c r="V22" s="34">
        <v>9440.4921682771692</v>
      </c>
      <c r="W22" s="34">
        <v>296506.69321408001</v>
      </c>
      <c r="X22" s="39">
        <f>IF(I22&lt;0,"- ",IF(ISERROR((U22+V22+W22)/I22),"- ",(U22+V22+W22)/I22))</f>
        <v>15.785095744650345</v>
      </c>
      <c r="Y22" s="39">
        <f>IF(ISERROR(W22/H22),"- ",(W22/H22))</f>
        <v>7.8991484907145457</v>
      </c>
      <c r="Z22" s="34">
        <v>200.33959810335918</v>
      </c>
      <c r="AA22" s="40">
        <f>IF(Z22&lt;0,"- ",IF(ISERROR(($E19/Z22)),"- ",(($E19/Z22))))</f>
        <v>2.28277387161401</v>
      </c>
      <c r="AB22" s="34">
        <v>29.037200806222295</v>
      </c>
      <c r="AC22" s="41">
        <f>IF(ISERROR(AB22/$E19*100),"- ",(AB22/$E19*100))</f>
        <v>6.3492884364074724</v>
      </c>
      <c r="AD22" s="42">
        <v>100</v>
      </c>
      <c r="AE22" s="34">
        <v>165821.06</v>
      </c>
      <c r="AF22" s="43">
        <v>1.0551353263913732</v>
      </c>
      <c r="AG22" s="44">
        <v>2.4969132680029036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summary'!$A$312:$B$316,2,FALSE)</f>
        <v>BIRET IB Equity</v>
      </c>
      <c r="D24" s="63" t="s">
        <v>771</v>
      </c>
      <c r="E24" s="64">
        <v>320.2</v>
      </c>
      <c r="F24" s="65">
        <v>2575.5728144968598</v>
      </c>
      <c r="G24" s="33" t="s">
        <v>518</v>
      </c>
      <c r="H24" s="66">
        <v>23855.93</v>
      </c>
      <c r="I24" s="66">
        <v>17298.97</v>
      </c>
      <c r="J24" s="66">
        <v>1847.7100000000019</v>
      </c>
      <c r="K24" s="66">
        <v>1847.7100000000019</v>
      </c>
      <c r="L24" s="67">
        <f>IF(ISERROR(K24/$H24*100),"- ",(K24/$H24*100))</f>
        <v>7.7452859729216259</v>
      </c>
      <c r="M24" s="67">
        <f>IF(ISERROR(I24/$H24*100),"- ",(I24/$H24*100))</f>
        <v>72.51433920203489</v>
      </c>
      <c r="N24" s="67">
        <v>3.0402355665165746</v>
      </c>
      <c r="O24" s="67">
        <v>3.0402355665165746</v>
      </c>
      <c r="P24" s="68" t="s">
        <v>50</v>
      </c>
      <c r="Q24" s="66">
        <v>5.5923645149741832</v>
      </c>
      <c r="R24" s="69">
        <v>1.5216404771799859</v>
      </c>
      <c r="S24" s="66">
        <v>0</v>
      </c>
      <c r="T24" s="70">
        <f>IF(O24&lt;0,"- ",IF(ISERROR(($E24-S24)/O24),"- ",(($E24-S24)/O24)))</f>
        <v>105.32078616752619</v>
      </c>
      <c r="U24" s="66">
        <v>84175.44</v>
      </c>
      <c r="V24" s="66">
        <v>19806.95</v>
      </c>
      <c r="W24" s="66">
        <v>239953.24126259997</v>
      </c>
      <c r="X24" s="70">
        <f>IF(I24&lt;0,"- ",IF(ISERROR((U24+V24+W24)/I24),"- ",(U24+V24+W24)/I24))</f>
        <v>19.881856044758731</v>
      </c>
      <c r="Y24" s="70">
        <f>IF(ISERROR(W24/H24),"- ",(W24/H24))</f>
        <v>10.058431646244768</v>
      </c>
      <c r="Z24" s="66">
        <v>230.84933122287683</v>
      </c>
      <c r="AA24" s="71">
        <f>IF(Z24&lt;0,"- ",IF(ISERROR(($E24/Z24)),"- ",(($E24/Z24))))</f>
        <v>1.3870518848974194</v>
      </c>
      <c r="AB24" s="66">
        <v>19.25</v>
      </c>
      <c r="AC24" s="72">
        <f>IF(ISERROR(AB24/$E24*100),"- ",(AB24/$E24*100))</f>
        <v>6.0118675827607753</v>
      </c>
      <c r="AD24" s="73">
        <v>574.98200475182739</v>
      </c>
      <c r="AE24" s="66">
        <v>151106.87</v>
      </c>
      <c r="AF24" s="74">
        <v>0.59546947544276918</v>
      </c>
      <c r="AG24" s="75">
        <v>1.2057547137436619</v>
      </c>
    </row>
    <row r="25" spans="1:33" s="45" customFormat="1" ht="10.5" x14ac:dyDescent="0.15">
      <c r="A25" s="110"/>
      <c r="B25" s="29">
        <v>26</v>
      </c>
      <c r="C25" s="47"/>
      <c r="D25" s="47" t="s">
        <v>1085</v>
      </c>
      <c r="E25" s="48"/>
      <c r="F25" s="32"/>
      <c r="G25" s="33" t="s">
        <v>311</v>
      </c>
      <c r="H25" s="34">
        <v>29868.358898226208</v>
      </c>
      <c r="I25" s="34">
        <v>21540.155888234287</v>
      </c>
      <c r="J25" s="34">
        <v>6662.8687465250532</v>
      </c>
      <c r="K25" s="34">
        <v>6662.8687465250532</v>
      </c>
      <c r="L25" s="35">
        <f>IF(ISERROR(K25/$H25*100),"- ",(K25/$H25*100))</f>
        <v>22.307448391216234</v>
      </c>
      <c r="M25" s="35">
        <f>IF(ISERROR(I25/$H25*100),"- ",(I25/$H25*100))</f>
        <v>72.11697154714949</v>
      </c>
      <c r="N25" s="35">
        <v>8.8911096237392204</v>
      </c>
      <c r="O25" s="35">
        <v>8.8911096237392204</v>
      </c>
      <c r="P25" s="42">
        <f>IF(AND(O25&lt;0,O24&lt;0),"NA",IF(AND(O25&gt;0,O24&lt;0),"LP",IF(AND(O25&lt;0,O24&gt;0),"PL",((O25/O24-1)*100))))</f>
        <v>192.44804980445744</v>
      </c>
      <c r="Q25" s="34">
        <v>5.5362455533765154</v>
      </c>
      <c r="R25" s="37">
        <v>4.1958725818162543</v>
      </c>
      <c r="S25" s="34">
        <v>0</v>
      </c>
      <c r="T25" s="38">
        <f>IF(O25&lt;0,"- ",IF(ISERROR(($E24-S25)/O25),"- ",(($E24-S25)/O25)))</f>
        <v>36.013502650452935</v>
      </c>
      <c r="U25" s="34">
        <v>159954.93960644712</v>
      </c>
      <c r="V25" s="34">
        <v>18641.714878105566</v>
      </c>
      <c r="W25" s="34">
        <v>239953.24126259997</v>
      </c>
      <c r="X25" s="38">
        <f>IF(I25&lt;0,"- ",IF(ISERROR((U25+V25+W25)/I25),"- ",(U25+V25+W25)/I25))</f>
        <v>19.431145156000188</v>
      </c>
      <c r="Y25" s="39">
        <f>IF(ISERROR(W25/H25),"- ",(W25/H25))</f>
        <v>8.0336935176190778</v>
      </c>
      <c r="Z25" s="34">
        <v>236.5836597983656</v>
      </c>
      <c r="AA25" s="40">
        <f>IF(Z25&lt;0,"- ",IF(ISERROR(($E24/Z25)),"- ",(($E24/Z25))))</f>
        <v>1.3534324402323412</v>
      </c>
      <c r="AB25" s="34">
        <v>21.550116110116626</v>
      </c>
      <c r="AC25" s="41">
        <f>IF(ISERROR(AB25/$E24*100),"- ",(AB25/$E24*100))</f>
        <v>6.73020490634498</v>
      </c>
      <c r="AD25" s="42">
        <v>242.37825223274623</v>
      </c>
      <c r="AE25" s="34">
        <v>187869.92142189742</v>
      </c>
      <c r="AF25" s="43">
        <v>0.89852171280446003</v>
      </c>
      <c r="AG25" s="44">
        <v>1.5342322580805638</v>
      </c>
    </row>
    <row r="26" spans="1:33" s="45" customFormat="1" ht="10.5" x14ac:dyDescent="0.15">
      <c r="A26" s="110"/>
      <c r="B26" s="29">
        <v>27</v>
      </c>
      <c r="C26" s="47"/>
      <c r="D26" s="49" t="s">
        <v>833</v>
      </c>
      <c r="E26" s="50"/>
      <c r="F26" s="51"/>
      <c r="G26" s="33" t="s">
        <v>407</v>
      </c>
      <c r="H26" s="34">
        <v>41941.853994908874</v>
      </c>
      <c r="I26" s="34">
        <v>29553.837580909254</v>
      </c>
      <c r="J26" s="34">
        <v>9270.755960576058</v>
      </c>
      <c r="K26" s="34">
        <v>9270.755960576058</v>
      </c>
      <c r="L26" s="35">
        <f>IF(ISERROR(K26/$H26*100),"- ",(K26/$H26*100))</f>
        <v>22.103829653551777</v>
      </c>
      <c r="M26" s="35">
        <f>IF(ISERROR(I26/$H26*100),"- ",(I26/$H26*100))</f>
        <v>70.463832105506484</v>
      </c>
      <c r="N26" s="35">
        <v>12.371143823507646</v>
      </c>
      <c r="O26" s="35">
        <v>12.371143823507646</v>
      </c>
      <c r="P26" s="42">
        <f>IF(AND(O26&lt;0,O25&lt;0),"NA",IF(AND(O26&gt;0,O25&lt;0),"LP",IF(AND(O26&lt;0,O25&gt;0),"PL",((O26/O25-1)*100))))</f>
        <v>39.14060614523018</v>
      </c>
      <c r="Q26" s="34">
        <v>6.4702506995652342</v>
      </c>
      <c r="R26" s="37">
        <v>5.3447364222805023</v>
      </c>
      <c r="S26" s="34">
        <v>0</v>
      </c>
      <c r="T26" s="39">
        <f>IF(O26&lt;0,"- ",IF(ISERROR(($E24-S26)/O26),"- ",(($E24-S26)/O26)))</f>
        <v>25.882812823787237</v>
      </c>
      <c r="U26" s="34">
        <v>161663.08397448409</v>
      </c>
      <c r="V26" s="34">
        <v>17178.602542187225</v>
      </c>
      <c r="W26" s="34">
        <v>239953.24126259997</v>
      </c>
      <c r="X26" s="39">
        <f>IF(I26&lt;0,"- ",IF(ISERROR((U26+V26+W26)/I26),"- ",(U26+V26+W26)/I26))</f>
        <v>14.170576888119536</v>
      </c>
      <c r="Y26" s="39">
        <f>IF(ISERROR(W26/H26),"- ",(W26/H26))</f>
        <v>5.7210928561175853</v>
      </c>
      <c r="Z26" s="34">
        <v>226.34445661674107</v>
      </c>
      <c r="AA26" s="40">
        <f>IF(Z26&lt;0,"- ",IF(ISERROR(($E24/Z26)),"- ",(($E24/Z26))))</f>
        <v>1.4146580163090996</v>
      </c>
      <c r="AB26" s="34">
        <v>24.660856279099818</v>
      </c>
      <c r="AC26" s="41">
        <f>IF(ISERROR(AB26/$E24*100),"- ",(AB26/$E24*100))</f>
        <v>7.7017040222048152</v>
      </c>
      <c r="AD26" s="42">
        <v>199.34176363093655</v>
      </c>
      <c r="AE26" s="34">
        <v>177989.65918774996</v>
      </c>
      <c r="AF26" s="43">
        <v>0.84478490806791917</v>
      </c>
      <c r="AG26" s="44">
        <v>1.7350343379539306</v>
      </c>
    </row>
    <row r="27" spans="1:33" s="45" customFormat="1" ht="10.5" x14ac:dyDescent="0.15">
      <c r="A27" s="110"/>
      <c r="B27" s="29">
        <v>28</v>
      </c>
      <c r="D27" s="47" t="s">
        <v>1121</v>
      </c>
      <c r="E27" s="50"/>
      <c r="F27" s="52"/>
      <c r="G27" s="33" t="s">
        <v>458</v>
      </c>
      <c r="H27" s="34">
        <v>45472.032194716303</v>
      </c>
      <c r="I27" s="34">
        <v>32087.725821364525</v>
      </c>
      <c r="J27" s="34">
        <v>11359.333719177146</v>
      </c>
      <c r="K27" s="34">
        <v>11359.333719177146</v>
      </c>
      <c r="L27" s="35">
        <f>IF(ISERROR(K27/$H27*100),"- ",(K27/$H27*100))</f>
        <v>24.980923813862585</v>
      </c>
      <c r="M27" s="35">
        <f>IF(ISERROR(I27/$H27*100),"- ",(I27/$H27*100))</f>
        <v>70.565849540133399</v>
      </c>
      <c r="N27" s="35">
        <v>15.158197646098809</v>
      </c>
      <c r="O27" s="35">
        <v>15.158197646098809</v>
      </c>
      <c r="P27" s="42">
        <f>IF(AND(O27&lt;0,O26&lt;0),"NA",IF(AND(O27&gt;0,O26&lt;0),"LP",IF(AND(O27&lt;0,O26&gt;0),"PL",((O27/O26-1)*100))))</f>
        <v>22.528667214224797</v>
      </c>
      <c r="Q27" s="34">
        <v>7.3125752492705116</v>
      </c>
      <c r="R27" s="37">
        <v>6.8472478085059114</v>
      </c>
      <c r="S27" s="34">
        <v>0</v>
      </c>
      <c r="T27" s="39">
        <f>IF(O27&lt;0,"- ",IF(ISERROR(($E24-S27)/O27),"- ",(($E24-S27)/O27)))</f>
        <v>21.123883424386428</v>
      </c>
      <c r="U27" s="34">
        <v>163389.77785740839</v>
      </c>
      <c r="V27" s="34">
        <v>15410.541886353667</v>
      </c>
      <c r="W27" s="34">
        <v>239953.24126259997</v>
      </c>
      <c r="X27" s="39">
        <f>IF(I27&lt;0,"- ",IF(ISERROR((U27+V27+W27)/I27),"- ",(U27+V27+W27)/I27))</f>
        <v>13.050272348299272</v>
      </c>
      <c r="Y27" s="39">
        <f>IF(ISERROR(W27/H27),"- ",(W27/H27))</f>
        <v>5.2769412247751211</v>
      </c>
      <c r="Z27" s="34">
        <v>216.40854634216217</v>
      </c>
      <c r="AA27" s="40">
        <f>IF(Z27&lt;0,"- ",IF(ISERROR(($E24/Z27)),"- ",(($E24/Z27))))</f>
        <v>1.4796088482278968</v>
      </c>
      <c r="AB27" s="34">
        <v>27.088469799068154</v>
      </c>
      <c r="AC27" s="41">
        <f>IF(ISERROR(AB27/$E24*100),"- ",(AB27/$E24*100))</f>
        <v>8.4598594000837455</v>
      </c>
      <c r="AD27" s="42">
        <v>178.70508375406877</v>
      </c>
      <c r="AE27" s="34">
        <v>167231.40489120176</v>
      </c>
      <c r="AF27" s="43">
        <v>0.89680529652680319</v>
      </c>
      <c r="AG27" s="44">
        <v>1.9125282280001681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hidden="1" x14ac:dyDescent="0.15">
      <c r="A29" s="109" t="e">
        <f>#REF!+1</f>
        <v>#REF!</v>
      </c>
      <c r="B29" s="29">
        <v>23</v>
      </c>
      <c r="C29" s="30" t="e">
        <f>VLOOKUP($A29,'All cos summary'!#REF!,2,FALSE)</f>
        <v>#REF!</v>
      </c>
      <c r="D29" s="63" t="e">
        <v>#REF!</v>
      </c>
      <c r="E29" s="64" t="e">
        <v>#REF!</v>
      </c>
      <c r="F29" s="65" t="e">
        <v>#REF!</v>
      </c>
      <c r="G29" s="33" t="s">
        <v>246</v>
      </c>
      <c r="H29" s="66" t="e">
        <v>#REF!</v>
      </c>
      <c r="I29" s="66" t="e">
        <v>#REF!</v>
      </c>
      <c r="J29" s="66" t="e">
        <v>#REF!</v>
      </c>
      <c r="K29" s="66" t="e">
        <v>#REF!</v>
      </c>
      <c r="L29" s="67" t="str">
        <f>IF(ISERROR(K29/$H29*100),"- ",(K29/$H29*100))</f>
        <v xml:space="preserve">- </v>
      </c>
      <c r="M29" s="67" t="str">
        <f>IF(ISERROR(I29/$H29*100),"- ",(I29/$H29*100))</f>
        <v xml:space="preserve">- </v>
      </c>
      <c r="N29" s="67" t="e">
        <v>#REF!</v>
      </c>
      <c r="O29" s="67" t="e">
        <v>#REF!</v>
      </c>
      <c r="P29" s="68" t="s">
        <v>50</v>
      </c>
      <c r="Q29" s="66" t="e">
        <v>#REF!</v>
      </c>
      <c r="R29" s="69" t="e">
        <v>#REF!</v>
      </c>
      <c r="S29" s="66" t="e">
        <v>#REF!</v>
      </c>
      <c r="T29" s="70" t="e">
        <f>IF(O29&lt;0,"- ",IF(ISERROR(($E29-S29)/O29),"- ",(($E29-S29)/O29)))</f>
        <v>#REF!</v>
      </c>
      <c r="U29" s="66" t="e">
        <v>#REF!</v>
      </c>
      <c r="V29" s="66" t="e">
        <v>#REF!</v>
      </c>
      <c r="W29" s="66" t="e">
        <v>#REF!</v>
      </c>
      <c r="X29" s="70" t="e">
        <f>IF(I29&lt;0,"- ",IF(ISERROR((U29+V29+W29)/I29),"- ",(U29+V29+W29)/I29))</f>
        <v>#REF!</v>
      </c>
      <c r="Y29" s="70" t="str">
        <f>IF(ISERROR(W29/H29),"- ",(W29/H29))</f>
        <v xml:space="preserve">- </v>
      </c>
      <c r="Z29" s="66" t="e">
        <v>#REF!</v>
      </c>
      <c r="AA29" s="71" t="e">
        <f>IF(Z29&lt;0,"- ",IF(ISERROR(($E29/Z29)),"- ",(($E29/Z29))))</f>
        <v>#REF!</v>
      </c>
      <c r="AB29" s="66" t="e">
        <v>#REF!</v>
      </c>
      <c r="AC29" s="72" t="str">
        <f>IF(ISERROR(AB29/$E29*100),"- ",(AB29/$E29*100))</f>
        <v xml:space="preserve">- </v>
      </c>
      <c r="AD29" s="73" t="e">
        <v>#REF!</v>
      </c>
      <c r="AE29" s="66" t="e">
        <v>#REF!</v>
      </c>
      <c r="AF29" s="74" t="e">
        <v>#REF!</v>
      </c>
      <c r="AG29" s="75" t="e">
        <v>#REF!</v>
      </c>
    </row>
    <row r="30" spans="1:33" s="45" customFormat="1" ht="10.5" hidden="1" x14ac:dyDescent="0.15">
      <c r="A30" s="110"/>
      <c r="B30" s="29">
        <v>24</v>
      </c>
      <c r="C30" s="47"/>
      <c r="D30" s="47" t="e">
        <v>#REF!</v>
      </c>
      <c r="E30" s="48"/>
      <c r="F30" s="32"/>
      <c r="G30" s="33" t="s">
        <v>237</v>
      </c>
      <c r="H30" s="34" t="e">
        <v>#REF!</v>
      </c>
      <c r="I30" s="34" t="e">
        <v>#REF!</v>
      </c>
      <c r="J30" s="34" t="e">
        <v>#REF!</v>
      </c>
      <c r="K30" s="34" t="e">
        <v>#REF!</v>
      </c>
      <c r="L30" s="35" t="str">
        <f>IF(ISERROR(K30/$H30*100),"- ",(K30/$H30*100))</f>
        <v xml:space="preserve">- </v>
      </c>
      <c r="M30" s="35" t="str">
        <f>IF(ISERROR(I30/$H30*100),"- ",(I30/$H30*100))</f>
        <v xml:space="preserve">- </v>
      </c>
      <c r="N30" s="35" t="e">
        <v>#REF!</v>
      </c>
      <c r="O30" s="35" t="e">
        <v>#REF!</v>
      </c>
      <c r="P30" s="42" t="e">
        <f>IF(AND(O30&lt;0,O29&lt;0),"NA",IF(AND(O30&gt;0,O29&lt;0),"LP",IF(AND(O30&lt;0,O29&gt;0),"PL",((O30/O29-1)*100))))</f>
        <v>#REF!</v>
      </c>
      <c r="Q30" s="34" t="e">
        <v>#REF!</v>
      </c>
      <c r="R30" s="37" t="e">
        <v>#REF!</v>
      </c>
      <c r="S30" s="34" t="e">
        <v>#REF!</v>
      </c>
      <c r="T30" s="38" t="e">
        <f>IF(O30&lt;0,"- ",IF(ISERROR(($E29-S30)/O30),"- ",(($E29-S30)/O30)))</f>
        <v>#REF!</v>
      </c>
      <c r="U30" s="34" t="e">
        <v>#REF!</v>
      </c>
      <c r="V30" s="34" t="e">
        <v>#REF!</v>
      </c>
      <c r="W30" s="34" t="e">
        <v>#REF!</v>
      </c>
      <c r="X30" s="38" t="e">
        <f>IF(I30&lt;0,"- ",IF(ISERROR((U30+V30+W30)/I30),"- ",(U30+V30+W30)/I30))</f>
        <v>#REF!</v>
      </c>
      <c r="Y30" s="39" t="str">
        <f>IF(ISERROR(W30/H30),"- ",(W30/H30))</f>
        <v xml:space="preserve">- </v>
      </c>
      <c r="Z30" s="34" t="e">
        <v>#REF!</v>
      </c>
      <c r="AA30" s="40" t="e">
        <f>IF(Z30&lt;0,"- ",IF(ISERROR(($E29/Z30)),"- ",(($E29/Z30))))</f>
        <v>#REF!</v>
      </c>
      <c r="AB30" s="34" t="e">
        <v>#REF!</v>
      </c>
      <c r="AC30" s="41" t="str">
        <f>IF(ISERROR(AB30/$E29*100),"- ",(AB30/$E29*100))</f>
        <v xml:space="preserve">- </v>
      </c>
      <c r="AD30" s="42" t="e">
        <v>#REF!</v>
      </c>
      <c r="AE30" s="34" t="e">
        <v>#REF!</v>
      </c>
      <c r="AF30" s="43" t="e">
        <v>#REF!</v>
      </c>
      <c r="AG30" s="44" t="e">
        <v>#REF!</v>
      </c>
    </row>
    <row r="31" spans="1:33" s="45" customFormat="1" ht="10.5" hidden="1" x14ac:dyDescent="0.15">
      <c r="A31" s="110"/>
      <c r="B31" s="29">
        <v>25</v>
      </c>
      <c r="C31" s="47"/>
      <c r="D31" s="49" t="e">
        <v>#REF!</v>
      </c>
      <c r="E31" s="50"/>
      <c r="F31" s="51"/>
      <c r="G31" s="33" t="s">
        <v>286</v>
      </c>
      <c r="H31" s="34" t="e">
        <v>#REF!</v>
      </c>
      <c r="I31" s="34" t="e">
        <v>#REF!</v>
      </c>
      <c r="J31" s="34" t="e">
        <v>#REF!</v>
      </c>
      <c r="K31" s="34" t="e">
        <v>#REF!</v>
      </c>
      <c r="L31" s="35" t="str">
        <f>IF(ISERROR(K31/$H31*100),"- ",(K31/$H31*100))</f>
        <v xml:space="preserve">- </v>
      </c>
      <c r="M31" s="35" t="str">
        <f>IF(ISERROR(I31/$H31*100),"- ",(I31/$H31*100))</f>
        <v xml:space="preserve">- </v>
      </c>
      <c r="N31" s="35" t="e">
        <v>#REF!</v>
      </c>
      <c r="O31" s="35" t="e">
        <v>#REF!</v>
      </c>
      <c r="P31" s="42" t="e">
        <f>IF(AND(O31&lt;0,O30&lt;0),"NA",IF(AND(O31&gt;0,O30&lt;0),"LP",IF(AND(O31&lt;0,O30&gt;0),"PL",((O31/O30-1)*100))))</f>
        <v>#REF!</v>
      </c>
      <c r="Q31" s="34" t="e">
        <v>#REF!</v>
      </c>
      <c r="R31" s="37" t="e">
        <v>#REF!</v>
      </c>
      <c r="S31" s="34" t="e">
        <v>#REF!</v>
      </c>
      <c r="T31" s="39" t="e">
        <f>IF(O31&lt;0,"- ",IF(ISERROR(($E29-S31)/O31),"- ",(($E29-S31)/O31)))</f>
        <v>#REF!</v>
      </c>
      <c r="U31" s="34" t="e">
        <v>#REF!</v>
      </c>
      <c r="V31" s="34" t="e">
        <v>#REF!</v>
      </c>
      <c r="W31" s="34" t="e">
        <v>#REF!</v>
      </c>
      <c r="X31" s="39" t="e">
        <f>IF(I31&lt;0,"- ",IF(ISERROR((U31+V31+W31)/I31),"- ",(U31+V31+W31)/I31))</f>
        <v>#REF!</v>
      </c>
      <c r="Y31" s="39" t="str">
        <f>IF(ISERROR(W31/H31),"- ",(W31/H31))</f>
        <v xml:space="preserve">- </v>
      </c>
      <c r="Z31" s="34" t="e">
        <v>#REF!</v>
      </c>
      <c r="AA31" s="40" t="e">
        <f>IF(Z31&lt;0,"- ",IF(ISERROR(($E29/Z31)),"- ",(($E29/Z31))))</f>
        <v>#REF!</v>
      </c>
      <c r="AB31" s="34" t="e">
        <v>#REF!</v>
      </c>
      <c r="AC31" s="41" t="str">
        <f>IF(ISERROR(AB31/$E29*100),"- ",(AB31/$E29*100))</f>
        <v xml:space="preserve">- </v>
      </c>
      <c r="AD31" s="42" t="e">
        <v>#REF!</v>
      </c>
      <c r="AE31" s="34" t="e">
        <v>#REF!</v>
      </c>
      <c r="AF31" s="43" t="e">
        <v>#REF!</v>
      </c>
      <c r="AG31" s="44" t="e">
        <v>#REF!</v>
      </c>
    </row>
    <row r="32" spans="1:33" s="45" customFormat="1" ht="10.5" hidden="1" x14ac:dyDescent="0.15">
      <c r="A32" s="110"/>
      <c r="B32" s="29">
        <v>26</v>
      </c>
      <c r="D32" s="47" t="e">
        <v>#REF!</v>
      </c>
      <c r="E32" s="50"/>
      <c r="F32" s="52"/>
      <c r="G32" s="33" t="s">
        <v>518</v>
      </c>
      <c r="H32" s="34" t="e">
        <v>#REF!</v>
      </c>
      <c r="I32" s="34" t="e">
        <v>#REF!</v>
      </c>
      <c r="J32" s="34" t="e">
        <v>#REF!</v>
      </c>
      <c r="K32" s="34" t="e">
        <v>#REF!</v>
      </c>
      <c r="L32" s="35" t="str">
        <f>IF(ISERROR(K32/$H32*100),"- ",(K32/$H32*100))</f>
        <v xml:space="preserve">- </v>
      </c>
      <c r="M32" s="35" t="str">
        <f>IF(ISERROR(I32/$H32*100),"- ",(I32/$H32*100))</f>
        <v xml:space="preserve">- </v>
      </c>
      <c r="N32" s="35" t="e">
        <v>#REF!</v>
      </c>
      <c r="O32" s="35" t="e">
        <v>#REF!</v>
      </c>
      <c r="P32" s="42" t="e">
        <f>IF(AND(O32&lt;0,O31&lt;0),"NA",IF(AND(O32&gt;0,O31&lt;0),"LP",IF(AND(O32&lt;0,O31&gt;0),"PL",((O32/O31-1)*100))))</f>
        <v>#REF!</v>
      </c>
      <c r="Q32" s="34" t="e">
        <v>#REF!</v>
      </c>
      <c r="R32" s="37" t="e">
        <v>#REF!</v>
      </c>
      <c r="S32" s="34" t="e">
        <v>#REF!</v>
      </c>
      <c r="T32" s="39" t="e">
        <f>IF(O32&lt;0,"- ",IF(ISERROR(($E29-S32)/O32),"- ",(($E29-S32)/O32)))</f>
        <v>#REF!</v>
      </c>
      <c r="U32" s="34" t="e">
        <v>#REF!</v>
      </c>
      <c r="V32" s="34" t="e">
        <v>#REF!</v>
      </c>
      <c r="W32" s="34" t="e">
        <v>#REF!</v>
      </c>
      <c r="X32" s="39" t="e">
        <f>IF(I32&lt;0,"- ",IF(ISERROR((U32+V32+W32)/I32),"- ",(U32+V32+W32)/I32))</f>
        <v>#REF!</v>
      </c>
      <c r="Y32" s="39" t="str">
        <f>IF(ISERROR(W32/H32),"- ",(W32/H32))</f>
        <v xml:space="preserve">- </v>
      </c>
      <c r="Z32" s="34" t="e">
        <v>#REF!</v>
      </c>
      <c r="AA32" s="40" t="e">
        <f>IF(Z32&lt;0,"- ",IF(ISERROR(($E29/Z32)),"- ",(($E29/Z32))))</f>
        <v>#REF!</v>
      </c>
      <c r="AB32" s="34" t="e">
        <v>#REF!</v>
      </c>
      <c r="AC32" s="41" t="str">
        <f>IF(ISERROR(AB32/$E29*100),"- ",(AB32/$E29*100))</f>
        <v xml:space="preserve">- </v>
      </c>
      <c r="AD32" s="42" t="e">
        <v>#REF!</v>
      </c>
      <c r="AE32" s="34" t="e">
        <v>#REF!</v>
      </c>
      <c r="AF32" s="43" t="e">
        <v>#REF!</v>
      </c>
      <c r="AG32" s="44" t="e">
        <v>#REF!</v>
      </c>
    </row>
    <row r="33" spans="1:33" s="45" customFormat="1" ht="10.5" hidden="1" x14ac:dyDescent="0.15">
      <c r="A33" s="110"/>
      <c r="B33" s="46"/>
      <c r="E33" s="53"/>
      <c r="F33" s="54"/>
      <c r="G33" s="55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hidden="1" x14ac:dyDescent="0.15">
      <c r="A34" s="109" t="e">
        <f>A29+1</f>
        <v>#REF!</v>
      </c>
      <c r="B34" s="29">
        <v>23</v>
      </c>
      <c r="C34" s="30" t="e">
        <f>VLOOKUP($A34,'All cos summary'!#REF!,2,FALSE)</f>
        <v>#REF!</v>
      </c>
      <c r="D34" s="63" t="e">
        <v>#REF!</v>
      </c>
      <c r="E34" s="64" t="e">
        <v>#REF!</v>
      </c>
      <c r="F34" s="65" t="e">
        <v>#REF!</v>
      </c>
      <c r="G34" s="33" t="s">
        <v>246</v>
      </c>
      <c r="H34" s="66" t="e">
        <v>#REF!</v>
      </c>
      <c r="I34" s="66" t="e">
        <v>#REF!</v>
      </c>
      <c r="J34" s="66" t="e">
        <v>#REF!</v>
      </c>
      <c r="K34" s="66" t="e">
        <v>#REF!</v>
      </c>
      <c r="L34" s="67" t="str">
        <f>IF(ISERROR(K34/$H34*100),"- ",(K34/$H34*100))</f>
        <v xml:space="preserve">- </v>
      </c>
      <c r="M34" s="67" t="str">
        <f>IF(ISERROR(I34/$H34*100),"- ",(I34/$H34*100))</f>
        <v xml:space="preserve">- </v>
      </c>
      <c r="N34" s="67" t="e">
        <v>#REF!</v>
      </c>
      <c r="O34" s="67" t="e">
        <v>#REF!</v>
      </c>
      <c r="P34" s="68" t="s">
        <v>50</v>
      </c>
      <c r="Q34" s="66" t="e">
        <v>#REF!</v>
      </c>
      <c r="R34" s="69" t="e">
        <v>#REF!</v>
      </c>
      <c r="S34" s="66" t="e">
        <v>#REF!</v>
      </c>
      <c r="T34" s="70" t="e">
        <f>IF(O34&lt;0,"- ",IF(ISERROR(($E34-S34)/O34),"- ",(($E34-S34)/O34)))</f>
        <v>#REF!</v>
      </c>
      <c r="U34" s="66" t="e">
        <v>#REF!</v>
      </c>
      <c r="V34" s="66" t="e">
        <v>#REF!</v>
      </c>
      <c r="W34" s="66" t="e">
        <v>#REF!</v>
      </c>
      <c r="X34" s="70" t="e">
        <f>IF(I34&lt;0,"- ",IF(ISERROR((U34+V34+W34)/I34),"- ",(U34+V34+W34)/I34))</f>
        <v>#REF!</v>
      </c>
      <c r="Y34" s="70" t="str">
        <f>IF(ISERROR(W34/H34),"- ",(W34/H34))</f>
        <v xml:space="preserve">- </v>
      </c>
      <c r="Z34" s="66" t="e">
        <v>#REF!</v>
      </c>
      <c r="AA34" s="71" t="e">
        <f>IF(Z34&lt;0,"- ",IF(ISERROR(($E34/Z34)),"- ",(($E34/Z34))))</f>
        <v>#REF!</v>
      </c>
      <c r="AB34" s="66" t="e">
        <v>#REF!</v>
      </c>
      <c r="AC34" s="72" t="str">
        <f>IF(ISERROR(AB34/$E34*100),"- ",(AB34/$E34*100))</f>
        <v xml:space="preserve">- </v>
      </c>
      <c r="AD34" s="73" t="e">
        <v>#REF!</v>
      </c>
      <c r="AE34" s="66" t="e">
        <v>#REF!</v>
      </c>
      <c r="AF34" s="74" t="e">
        <v>#REF!</v>
      </c>
      <c r="AG34" s="75" t="e">
        <v>#REF!</v>
      </c>
    </row>
    <row r="35" spans="1:33" s="45" customFormat="1" ht="10.5" hidden="1" x14ac:dyDescent="0.15">
      <c r="A35" s="110"/>
      <c r="B35" s="29">
        <v>24</v>
      </c>
      <c r="C35" s="47"/>
      <c r="D35" s="47" t="e">
        <v>#REF!</v>
      </c>
      <c r="E35" s="48"/>
      <c r="F35" s="32"/>
      <c r="G35" s="33" t="s">
        <v>237</v>
      </c>
      <c r="H35" s="34" t="e">
        <v>#REF!</v>
      </c>
      <c r="I35" s="34" t="e">
        <v>#REF!</v>
      </c>
      <c r="J35" s="34" t="e">
        <v>#REF!</v>
      </c>
      <c r="K35" s="34" t="e">
        <v>#REF!</v>
      </c>
      <c r="L35" s="35" t="str">
        <f>IF(ISERROR(K35/$H35*100),"- ",(K35/$H35*100))</f>
        <v xml:space="preserve">- </v>
      </c>
      <c r="M35" s="35" t="str">
        <f>IF(ISERROR(I35/$H35*100),"- ",(I35/$H35*100))</f>
        <v xml:space="preserve">- </v>
      </c>
      <c r="N35" s="35" t="e">
        <v>#REF!</v>
      </c>
      <c r="O35" s="35" t="e">
        <v>#REF!</v>
      </c>
      <c r="P35" s="42" t="e">
        <f>IF(AND(O35&lt;0,O34&lt;0),"NA",IF(AND(O35&gt;0,O34&lt;0),"LP",IF(AND(O35&lt;0,O34&gt;0),"PL",((O35/O34-1)*100))))</f>
        <v>#REF!</v>
      </c>
      <c r="Q35" s="34" t="e">
        <v>#REF!</v>
      </c>
      <c r="R35" s="37" t="e">
        <v>#REF!</v>
      </c>
      <c r="S35" s="34" t="e">
        <v>#REF!</v>
      </c>
      <c r="T35" s="38" t="e">
        <f>IF(O35&lt;0,"- ",IF(ISERROR(($E34-S35)/O35),"- ",(($E34-S35)/O35)))</f>
        <v>#REF!</v>
      </c>
      <c r="U35" s="34" t="e">
        <v>#REF!</v>
      </c>
      <c r="V35" s="34" t="e">
        <v>#REF!</v>
      </c>
      <c r="W35" s="34" t="e">
        <v>#REF!</v>
      </c>
      <c r="X35" s="38" t="e">
        <f>IF(I35&lt;0,"- ",IF(ISERROR((U35+V35+W35)/I35),"- ",(U35+V35+W35)/I35))</f>
        <v>#REF!</v>
      </c>
      <c r="Y35" s="39" t="str">
        <f>IF(ISERROR(W35/H35),"- ",(W35/H35))</f>
        <v xml:space="preserve">- </v>
      </c>
      <c r="Z35" s="34" t="e">
        <v>#REF!</v>
      </c>
      <c r="AA35" s="40" t="e">
        <f>IF(Z35&lt;0,"- ",IF(ISERROR(($E34/Z35)),"- ",(($E34/Z35))))</f>
        <v>#REF!</v>
      </c>
      <c r="AB35" s="34" t="e">
        <v>#REF!</v>
      </c>
      <c r="AC35" s="41" t="str">
        <f>IF(ISERROR(AB35/$E34*100),"- ",(AB35/$E34*100))</f>
        <v xml:space="preserve">- </v>
      </c>
      <c r="AD35" s="42" t="e">
        <v>#REF!</v>
      </c>
      <c r="AE35" s="34" t="e">
        <v>#REF!</v>
      </c>
      <c r="AF35" s="43" t="e">
        <v>#REF!</v>
      </c>
      <c r="AG35" s="44" t="e">
        <v>#REF!</v>
      </c>
    </row>
    <row r="36" spans="1:33" s="45" customFormat="1" ht="10.5" hidden="1" x14ac:dyDescent="0.15">
      <c r="A36" s="110"/>
      <c r="B36" s="29">
        <v>25</v>
      </c>
      <c r="C36" s="47"/>
      <c r="D36" s="49" t="e">
        <v>#REF!</v>
      </c>
      <c r="E36" s="50"/>
      <c r="F36" s="51"/>
      <c r="G36" s="33" t="s">
        <v>286</v>
      </c>
      <c r="H36" s="34" t="e">
        <v>#REF!</v>
      </c>
      <c r="I36" s="34" t="e">
        <v>#REF!</v>
      </c>
      <c r="J36" s="34" t="e">
        <v>#REF!</v>
      </c>
      <c r="K36" s="34" t="e">
        <v>#REF!</v>
      </c>
      <c r="L36" s="35" t="str">
        <f>IF(ISERROR(K36/$H36*100),"- ",(K36/$H36*100))</f>
        <v xml:space="preserve">- </v>
      </c>
      <c r="M36" s="35" t="str">
        <f>IF(ISERROR(I36/$H36*100),"- ",(I36/$H36*100))</f>
        <v xml:space="preserve">- </v>
      </c>
      <c r="N36" s="35" t="e">
        <v>#REF!</v>
      </c>
      <c r="O36" s="35" t="e">
        <v>#REF!</v>
      </c>
      <c r="P36" s="42" t="e">
        <f>IF(AND(O36&lt;0,O35&lt;0),"NA",IF(AND(O36&gt;0,O35&lt;0),"LP",IF(AND(O36&lt;0,O35&gt;0),"PL",((O36/O35-1)*100))))</f>
        <v>#REF!</v>
      </c>
      <c r="Q36" s="34" t="e">
        <v>#REF!</v>
      </c>
      <c r="R36" s="37" t="e">
        <v>#REF!</v>
      </c>
      <c r="S36" s="34" t="e">
        <v>#REF!</v>
      </c>
      <c r="T36" s="39" t="e">
        <f>IF(O36&lt;0,"- ",IF(ISERROR(($E34-S36)/O36),"- ",(($E34-S36)/O36)))</f>
        <v>#REF!</v>
      </c>
      <c r="U36" s="34" t="e">
        <v>#REF!</v>
      </c>
      <c r="V36" s="34" t="e">
        <v>#REF!</v>
      </c>
      <c r="W36" s="34" t="e">
        <v>#REF!</v>
      </c>
      <c r="X36" s="39" t="e">
        <f>IF(I36&lt;0,"- ",IF(ISERROR((U36+V36+W36)/I36),"- ",(U36+V36+W36)/I36))</f>
        <v>#REF!</v>
      </c>
      <c r="Y36" s="39" t="str">
        <f>IF(ISERROR(W36/H36),"- ",(W36/H36))</f>
        <v xml:space="preserve">- </v>
      </c>
      <c r="Z36" s="34" t="e">
        <v>#REF!</v>
      </c>
      <c r="AA36" s="40" t="e">
        <f>IF(Z36&lt;0,"- ",IF(ISERROR(($E34/Z36)),"- ",(($E34/Z36))))</f>
        <v>#REF!</v>
      </c>
      <c r="AB36" s="34" t="e">
        <v>#REF!</v>
      </c>
      <c r="AC36" s="41" t="str">
        <f>IF(ISERROR(AB36/$E34*100),"- ",(AB36/$E34*100))</f>
        <v xml:space="preserve">- </v>
      </c>
      <c r="AD36" s="42" t="e">
        <v>#REF!</v>
      </c>
      <c r="AE36" s="34" t="e">
        <v>#REF!</v>
      </c>
      <c r="AF36" s="43" t="e">
        <v>#REF!</v>
      </c>
      <c r="AG36" s="44" t="e">
        <v>#REF!</v>
      </c>
    </row>
    <row r="37" spans="1:33" s="45" customFormat="1" ht="10.5" hidden="1" x14ac:dyDescent="0.15">
      <c r="A37" s="110"/>
      <c r="B37" s="29">
        <v>26</v>
      </c>
      <c r="D37" s="47" t="e">
        <v>#REF!</v>
      </c>
      <c r="E37" s="50"/>
      <c r="F37" s="52"/>
      <c r="G37" s="33" t="s">
        <v>518</v>
      </c>
      <c r="H37" s="34" t="e">
        <v>#REF!</v>
      </c>
      <c r="I37" s="34" t="e">
        <v>#REF!</v>
      </c>
      <c r="J37" s="34" t="e">
        <v>#REF!</v>
      </c>
      <c r="K37" s="34" t="e">
        <v>#REF!</v>
      </c>
      <c r="L37" s="35" t="str">
        <f>IF(ISERROR(K37/$H37*100),"- ",(K37/$H37*100))</f>
        <v xml:space="preserve">- </v>
      </c>
      <c r="M37" s="35" t="str">
        <f>IF(ISERROR(I37/$H37*100),"- ",(I37/$H37*100))</f>
        <v xml:space="preserve">- </v>
      </c>
      <c r="N37" s="35" t="e">
        <v>#REF!</v>
      </c>
      <c r="O37" s="35" t="e">
        <v>#REF!</v>
      </c>
      <c r="P37" s="42" t="e">
        <f>IF(AND(O37&lt;0,O36&lt;0),"NA",IF(AND(O37&gt;0,O36&lt;0),"LP",IF(AND(O37&lt;0,O36&gt;0),"PL",((O37/O36-1)*100))))</f>
        <v>#REF!</v>
      </c>
      <c r="Q37" s="34" t="e">
        <v>#REF!</v>
      </c>
      <c r="R37" s="37" t="e">
        <v>#REF!</v>
      </c>
      <c r="S37" s="34" t="e">
        <v>#REF!</v>
      </c>
      <c r="T37" s="39" t="e">
        <f>IF(O37&lt;0,"- ",IF(ISERROR(($E34-S37)/O37),"- ",(($E34-S37)/O37)))</f>
        <v>#REF!</v>
      </c>
      <c r="U37" s="34" t="e">
        <v>#REF!</v>
      </c>
      <c r="V37" s="34" t="e">
        <v>#REF!</v>
      </c>
      <c r="W37" s="34" t="e">
        <v>#REF!</v>
      </c>
      <c r="X37" s="39" t="e">
        <f>IF(I37&lt;0,"- ",IF(ISERROR((U37+V37+W37)/I37),"- ",(U37+V37+W37)/I37))</f>
        <v>#REF!</v>
      </c>
      <c r="Y37" s="39" t="str">
        <f>IF(ISERROR(W37/H37),"- ",(W37/H37))</f>
        <v xml:space="preserve">- </v>
      </c>
      <c r="Z37" s="34" t="e">
        <v>#REF!</v>
      </c>
      <c r="AA37" s="40" t="e">
        <f>IF(Z37&lt;0,"- ",IF(ISERROR(($E34/Z37)),"- ",(($E34/Z37))))</f>
        <v>#REF!</v>
      </c>
      <c r="AB37" s="34" t="e">
        <v>#REF!</v>
      </c>
      <c r="AC37" s="41" t="str">
        <f>IF(ISERROR(AB37/$E34*100),"- ",(AB37/$E34*100))</f>
        <v xml:space="preserve">- </v>
      </c>
      <c r="AD37" s="42" t="e">
        <v>#REF!</v>
      </c>
      <c r="AE37" s="34" t="e">
        <v>#REF!</v>
      </c>
      <c r="AF37" s="43" t="e">
        <v>#REF!</v>
      </c>
      <c r="AG37" s="44" t="e">
        <v>#REF!</v>
      </c>
    </row>
    <row r="38" spans="1:33" s="45" customFormat="1" ht="10.5" hidden="1" x14ac:dyDescent="0.15">
      <c r="A38" s="110"/>
      <c r="B38" s="46"/>
      <c r="E38" s="53"/>
      <c r="F38" s="54"/>
      <c r="G38" s="55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109">
        <v>5</v>
      </c>
      <c r="B39" s="29">
        <v>25</v>
      </c>
      <c r="C39" s="30" t="str">
        <f>VLOOKUP($A39,'All cos summary'!$A$312:$B$316,2,FALSE)</f>
        <v>NXST IB Equity</v>
      </c>
      <c r="D39" s="63" t="s">
        <v>770</v>
      </c>
      <c r="E39" s="64">
        <v>150.81</v>
      </c>
      <c r="F39" s="65">
        <v>2452.3925293833518</v>
      </c>
      <c r="G39" s="33" t="s">
        <v>518</v>
      </c>
      <c r="H39" s="66">
        <v>22828.929999999997</v>
      </c>
      <c r="I39" s="66">
        <v>15522.429999999997</v>
      </c>
      <c r="J39" s="66">
        <v>4828.1499999999978</v>
      </c>
      <c r="K39" s="66">
        <v>4828.1499999999978</v>
      </c>
      <c r="L39" s="67">
        <f>IF(ISERROR(K39/$H39*100),"- ",(K39/$H39*100))</f>
        <v>21.149261047276411</v>
      </c>
      <c r="M39" s="67">
        <f>IF(ISERROR(I39/$H39*100),"- ",(I39/$H39*100))</f>
        <v>67.994557782603039</v>
      </c>
      <c r="N39" s="67">
        <v>3.1868976897689754</v>
      </c>
      <c r="O39" s="67">
        <v>3.1868976897689754</v>
      </c>
      <c r="P39" s="68" t="s">
        <v>50</v>
      </c>
      <c r="Q39" s="66">
        <v>5.5559592609276782</v>
      </c>
      <c r="R39" s="69">
        <v>3.3213392547367757</v>
      </c>
      <c r="S39" s="66">
        <v>0</v>
      </c>
      <c r="T39" s="70">
        <f>IF(O39&lt;0,"- ",IF(ISERROR(($E39-S39)/O39),"- ",(($E39-S39)/O39)))</f>
        <v>47.321883122935311</v>
      </c>
      <c r="U39" s="66">
        <v>41370.789999999994</v>
      </c>
      <c r="V39" s="66">
        <v>0</v>
      </c>
      <c r="W39" s="66">
        <v>228477.15</v>
      </c>
      <c r="X39" s="70">
        <f>IF(I39&lt;0,"- ",IF(ISERROR((U39+V39+W39)/I39),"- ",(U39+V39+W39)/I39))</f>
        <v>17.38438762487575</v>
      </c>
      <c r="Y39" s="70">
        <f>IF(ISERROR(W39/H39),"- ",(W39/H39))</f>
        <v>10.008228594156627</v>
      </c>
      <c r="Z39" s="66">
        <v>93.32450825082509</v>
      </c>
      <c r="AA39" s="71">
        <f>IF(Z39&lt;0,"- ",IF(ISERROR(($E39/Z39)),"- ",(($E39/Z39))))</f>
        <v>1.6159742261343946</v>
      </c>
      <c r="AB39" s="66">
        <v>8.349834983498349</v>
      </c>
      <c r="AC39" s="72">
        <f>IF(ISERROR(AB39/$E39*100),"- ",(AB39/$E39*100))</f>
        <v>5.5366586986926256</v>
      </c>
      <c r="AD39" s="73">
        <v>262.00511583111552</v>
      </c>
      <c r="AE39" s="66">
        <v>141386.63</v>
      </c>
      <c r="AF39" s="74">
        <v>0.28459436601280341</v>
      </c>
      <c r="AG39" s="75">
        <v>2.4499909975934404</v>
      </c>
    </row>
    <row r="40" spans="1:33" s="45" customFormat="1" ht="10.5" x14ac:dyDescent="0.15">
      <c r="A40" s="110"/>
      <c r="B40" s="29">
        <v>26</v>
      </c>
      <c r="C40" s="47"/>
      <c r="D40" s="47" t="s">
        <v>1039</v>
      </c>
      <c r="E40" s="48"/>
      <c r="F40" s="32"/>
      <c r="G40" s="33" t="s">
        <v>311</v>
      </c>
      <c r="H40" s="34">
        <v>26063.596143617542</v>
      </c>
      <c r="I40" s="34">
        <v>17778.087912003037</v>
      </c>
      <c r="J40" s="34">
        <v>5580.5141776044475</v>
      </c>
      <c r="K40" s="34">
        <v>5580.5141776044475</v>
      </c>
      <c r="L40" s="35">
        <f>IF(ISERROR(K40/$H40*100),"- ",(K40/$H40*100))</f>
        <v>21.411144290504996</v>
      </c>
      <c r="M40" s="35">
        <f>IF(ISERROR(I40/$H40*100),"- ",(I40/$H40*100))</f>
        <v>68.210418140462707</v>
      </c>
      <c r="N40" s="35">
        <v>3.6835077079897345</v>
      </c>
      <c r="O40" s="35">
        <v>3.6835077079897345</v>
      </c>
      <c r="P40" s="42">
        <f>IF(AND(O40&lt;0,O39&lt;0),"NA",IF(AND(O40&gt;0,O39&lt;0),"LP",IF(AND(O40&lt;0,O39&gt;0),"PL",((O40/O39-1)*100))))</f>
        <v>15.582866679876361</v>
      </c>
      <c r="Q40" s="34">
        <v>6.302231629063944</v>
      </c>
      <c r="R40" s="37">
        <v>4.069487442979395</v>
      </c>
      <c r="S40" s="34">
        <v>0</v>
      </c>
      <c r="T40" s="38">
        <f>IF(O40&lt;0,"- ",IF(ISERROR(($E39-S40)/O40),"- ",(($E39-S40)/O40)))</f>
        <v>40.941953147779401</v>
      </c>
      <c r="U40" s="34">
        <v>48405.096042218618</v>
      </c>
      <c r="V40" s="34">
        <v>0</v>
      </c>
      <c r="W40" s="34">
        <v>228477.15</v>
      </c>
      <c r="X40" s="38">
        <f>IF(I40&lt;0,"- ",IF(ISERROR((U40+V40+W40)/I40),"- ",(U40+V40+W40)/I40))</f>
        <v>15.574354644476648</v>
      </c>
      <c r="Y40" s="39">
        <f>IF(ISERROR(W40/H40),"- ",(W40/H40))</f>
        <v>8.7661406638220001</v>
      </c>
      <c r="Z40" s="34">
        <v>87.70603967945317</v>
      </c>
      <c r="AA40" s="40">
        <f>IF(Z40&lt;0,"- ",IF(ISERROR(($E39/Z40)),"- ",(($E39/Z40))))</f>
        <v>1.7194938974690719</v>
      </c>
      <c r="AB40" s="34">
        <v>9.3019762793616341</v>
      </c>
      <c r="AC40" s="41">
        <f>IF(ISERROR(AB40/$E39*100),"- ",(AB40/$E39*100))</f>
        <v>6.1680102641480232</v>
      </c>
      <c r="AD40" s="42">
        <v>252.53038724977083</v>
      </c>
      <c r="AE40" s="34">
        <v>132874.65011437156</v>
      </c>
      <c r="AF40" s="43">
        <v>0.3529852702651492</v>
      </c>
      <c r="AG40" s="44">
        <v>2.5654197492506841</v>
      </c>
    </row>
    <row r="41" spans="1:33" s="45" customFormat="1" ht="10.5" x14ac:dyDescent="0.15">
      <c r="A41" s="110"/>
      <c r="B41" s="29">
        <v>27</v>
      </c>
      <c r="C41" s="47"/>
      <c r="D41" s="49" t="s">
        <v>801</v>
      </c>
      <c r="E41" s="50"/>
      <c r="F41" s="51"/>
      <c r="G41" s="33" t="s">
        <v>407</v>
      </c>
      <c r="H41" s="34">
        <v>28030.005611446901</v>
      </c>
      <c r="I41" s="34">
        <v>19096.209651969988</v>
      </c>
      <c r="J41" s="34">
        <v>6521.0072475580855</v>
      </c>
      <c r="K41" s="34">
        <v>6521.0072475580855</v>
      </c>
      <c r="L41" s="35">
        <f>IF(ISERROR(K41/$H41*100),"- ",(K41/$H41*100))</f>
        <v>23.264380813734249</v>
      </c>
      <c r="M41" s="35">
        <f>IF(ISERROR(I41/$H41*100),"- ",(I41/$H41*100))</f>
        <v>68.127741095319209</v>
      </c>
      <c r="N41" s="35">
        <v>4.3042952129096275</v>
      </c>
      <c r="O41" s="35">
        <v>4.3042952129096275</v>
      </c>
      <c r="P41" s="42">
        <f>IF(AND(O41&lt;0,O40&lt;0),"NA",IF(AND(O41&gt;0,O40&lt;0),"LP",IF(AND(O41&lt;0,O40&gt;0),"PL",((O41/O40-1)*100))))</f>
        <v>16.853161555040863</v>
      </c>
      <c r="Q41" s="34">
        <v>7.1775351241585517</v>
      </c>
      <c r="R41" s="37">
        <v>5.0720817354786805</v>
      </c>
      <c r="S41" s="34">
        <v>0</v>
      </c>
      <c r="T41" s="39">
        <f>IF(O41&lt;0,"- ",IF(ISERROR(($E39-S41)/O41),"- ",(($E39-S41)/O41)))</f>
        <v>35.037094934307518</v>
      </c>
      <c r="U41" s="34">
        <v>50096.971646755635</v>
      </c>
      <c r="V41" s="34">
        <v>0</v>
      </c>
      <c r="W41" s="34">
        <v>228477.15</v>
      </c>
      <c r="X41" s="39">
        <f>IF(I41&lt;0,"- ",IF(ISERROR((U41+V41+W41)/I41),"- ",(U41+V41+W41)/I41))</f>
        <v>14.587927485285938</v>
      </c>
      <c r="Y41" s="39">
        <f>IF(ISERROR(W41/H41),"- ",(W41/H41))</f>
        <v>8.1511631915868907</v>
      </c>
      <c r="Z41" s="34">
        <v>82.018954411297912</v>
      </c>
      <c r="AA41" s="40">
        <f>IF(Z41&lt;0,"- ",IF(ISERROR(($E39/Z41)),"- ",(($E39/Z41))))</f>
        <v>1.8387213185349542</v>
      </c>
      <c r="AB41" s="34">
        <v>9.9913804810648958</v>
      </c>
      <c r="AC41" s="41">
        <f>IF(ISERROR(AB41/$E39*100),"- ",(AB41/$E39*100))</f>
        <v>6.6251445401928883</v>
      </c>
      <c r="AD41" s="42">
        <v>232.12581820824732</v>
      </c>
      <c r="AE41" s="34">
        <v>124258.71593311634</v>
      </c>
      <c r="AF41" s="43">
        <v>0.3896574949942796</v>
      </c>
      <c r="AG41" s="44">
        <v>2.8208210024664107</v>
      </c>
    </row>
    <row r="42" spans="1:33" s="45" customFormat="1" ht="10.5" x14ac:dyDescent="0.15">
      <c r="A42" s="110"/>
      <c r="B42" s="29">
        <v>28</v>
      </c>
      <c r="D42" s="47" t="s">
        <v>1121</v>
      </c>
      <c r="E42" s="50"/>
      <c r="F42" s="52"/>
      <c r="G42" s="33" t="s">
        <v>458</v>
      </c>
      <c r="H42" s="34">
        <v>29775.378176934093</v>
      </c>
      <c r="I42" s="34">
        <v>20266.42509342936</v>
      </c>
      <c r="J42" s="34">
        <v>7307.1524910117878</v>
      </c>
      <c r="K42" s="34">
        <v>7307.1524910117878</v>
      </c>
      <c r="L42" s="35">
        <f>IF(ISERROR(K42/$H42*100),"- ",(K42/$H42*100))</f>
        <v>24.540922528642721</v>
      </c>
      <c r="M42" s="35">
        <f>IF(ISERROR(I42/$H42*100),"- ",(I42/$H42*100))</f>
        <v>68.064375112216126</v>
      </c>
      <c r="N42" s="35">
        <v>4.8232029643642162</v>
      </c>
      <c r="O42" s="35">
        <v>4.8232029643642162</v>
      </c>
      <c r="P42" s="42">
        <f>IF(AND(O42&lt;0,O41&lt;0),"NA",IF(AND(O42&gt;0,O41&lt;0),"LP",IF(AND(O42&lt;0,O41&gt;0),"PL",((O42/O41-1)*100))))</f>
        <v>12.055579968080687</v>
      </c>
      <c r="Q42" s="34">
        <v>8.0874580542800203</v>
      </c>
      <c r="R42" s="37">
        <v>6.1015626326357522</v>
      </c>
      <c r="S42" s="34">
        <v>0</v>
      </c>
      <c r="T42" s="39">
        <f>IF(O42&lt;0,"- ",IF(ISERROR(($E39-S42)/O42),"- ",(($E39-S42)/O42)))</f>
        <v>31.267603937517368</v>
      </c>
      <c r="U42" s="34">
        <v>52196.002750808686</v>
      </c>
      <c r="V42" s="34">
        <v>0</v>
      </c>
      <c r="W42" s="34">
        <v>228477.15</v>
      </c>
      <c r="X42" s="39">
        <f>IF(I42&lt;0,"- ",IF(ISERROR((U42+V42+W42)/I42),"- ",(U42+V42+W42)/I42))</f>
        <v>13.849169325961025</v>
      </c>
      <c r="Y42" s="39">
        <f>IF(ISERROR(W42/H42),"- ",(W42/H42))</f>
        <v>7.6733584588689778</v>
      </c>
      <c r="Z42" s="34">
        <v>76.078348026149669</v>
      </c>
      <c r="AA42" s="40">
        <f>IF(Z42&lt;0,"- ",IF(ISERROR(($E39/Z42)),"- ",(($E39/Z42))))</f>
        <v>1.9822985634252146</v>
      </c>
      <c r="AB42" s="34">
        <v>10.763809349512467</v>
      </c>
      <c r="AC42" s="41">
        <f>IF(ISERROR(AB42/$E39*100),"- ",(AB42/$E39*100))</f>
        <v>7.1373313105977498</v>
      </c>
      <c r="AD42" s="42">
        <v>223.16724859061216</v>
      </c>
      <c r="AE42" s="34">
        <v>115258.69725961675</v>
      </c>
      <c r="AF42" s="43">
        <v>0.4358430734120195</v>
      </c>
      <c r="AG42" s="44">
        <v>3.0474633163764291</v>
      </c>
    </row>
    <row r="43" spans="1:33" s="45" customFormat="1" ht="10.5" x14ac:dyDescent="0.15">
      <c r="A43" s="110"/>
      <c r="B43" s="46"/>
      <c r="E43" s="53"/>
      <c r="F43" s="54"/>
      <c r="G43" s="55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10"/>
      <c r="B44" s="46"/>
      <c r="D44" s="84" t="s">
        <v>525</v>
      </c>
      <c r="E44" s="85"/>
      <c r="F44" s="86"/>
      <c r="G44" s="87"/>
      <c r="H44" s="88"/>
      <c r="I44" s="88"/>
      <c r="J44" s="88"/>
      <c r="K44" s="88"/>
      <c r="L44" s="88"/>
      <c r="M44" s="88"/>
      <c r="N44" s="89"/>
      <c r="O44" s="89"/>
      <c r="P44" s="90"/>
      <c r="Q44" s="89"/>
      <c r="R44" s="89"/>
      <c r="S44" s="75"/>
      <c r="T44" s="91"/>
      <c r="U44" s="91"/>
      <c r="V44" s="91"/>
      <c r="W44" s="91"/>
      <c r="X44" s="91"/>
      <c r="Y44" s="89"/>
      <c r="Z44" s="89"/>
      <c r="AA44" s="89"/>
      <c r="AB44" s="89"/>
      <c r="AC44" s="89"/>
      <c r="AD44" s="89"/>
      <c r="AE44" s="89"/>
      <c r="AF44" s="89"/>
      <c r="AG44" s="89"/>
    </row>
    <row r="45" spans="1:33" s="45" customFormat="1" ht="10.5" x14ac:dyDescent="0.15">
      <c r="A45" s="110"/>
      <c r="B45" s="46"/>
      <c r="D45" s="45" t="s">
        <v>36</v>
      </c>
      <c r="E45" s="92"/>
      <c r="F45" s="93"/>
      <c r="G45" s="94"/>
      <c r="H45" s="56"/>
      <c r="I45" s="56"/>
      <c r="J45" s="56"/>
      <c r="K45" s="56"/>
      <c r="L45" s="56"/>
      <c r="M45" s="56"/>
      <c r="N45" s="57"/>
      <c r="O45" s="57"/>
      <c r="P45" s="95"/>
      <c r="Q45" s="57"/>
      <c r="R45" s="57"/>
      <c r="S45" s="44"/>
      <c r="T45" s="61"/>
      <c r="U45" s="61"/>
      <c r="V45" s="61"/>
      <c r="W45" s="61"/>
      <c r="X45" s="61"/>
      <c r="Y45" s="57"/>
      <c r="Z45" s="57"/>
      <c r="AA45" s="57"/>
      <c r="AB45" s="57"/>
      <c r="AC45" s="57"/>
      <c r="AD45" s="57"/>
      <c r="AE45" s="57"/>
      <c r="AF45" s="57"/>
      <c r="AG45" s="57"/>
    </row>
    <row r="46" spans="1:33" s="97" customFormat="1" x14ac:dyDescent="0.2">
      <c r="A46" s="112"/>
      <c r="B46" s="96"/>
      <c r="E46" s="98"/>
      <c r="F46" s="99"/>
      <c r="G46" s="100"/>
      <c r="H46" s="101"/>
      <c r="I46" s="101"/>
      <c r="J46" s="101"/>
      <c r="K46" s="101"/>
      <c r="L46" s="101"/>
      <c r="M46" s="101"/>
      <c r="N46" s="102"/>
      <c r="O46" s="102"/>
      <c r="P46" s="103"/>
      <c r="Q46" s="102"/>
      <c r="R46" s="102"/>
      <c r="S46" s="104"/>
      <c r="T46" s="105"/>
      <c r="U46" s="105"/>
      <c r="V46" s="105"/>
      <c r="W46" s="105"/>
      <c r="X46" s="105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s="97" customFormat="1" x14ac:dyDescent="0.2">
      <c r="A47" s="112"/>
      <c r="B47" s="96"/>
      <c r="E47" s="98"/>
      <c r="F47" s="99"/>
      <c r="G47" s="100"/>
      <c r="H47" s="101"/>
      <c r="I47" s="101"/>
      <c r="J47" s="101"/>
      <c r="K47" s="101"/>
      <c r="L47" s="101"/>
      <c r="M47" s="101"/>
      <c r="N47" s="102"/>
      <c r="O47" s="102"/>
      <c r="P47" s="103"/>
      <c r="Q47" s="102"/>
      <c r="R47" s="102"/>
      <c r="S47" s="104"/>
      <c r="T47" s="105"/>
      <c r="U47" s="105"/>
      <c r="V47" s="105"/>
      <c r="W47" s="105"/>
      <c r="X47" s="105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s="97" customFormat="1" x14ac:dyDescent="0.2">
      <c r="A48" s="112"/>
      <c r="B48" s="96"/>
      <c r="E48" s="98"/>
      <c r="F48" s="99"/>
      <c r="G48" s="100"/>
      <c r="H48" s="101"/>
      <c r="I48" s="101"/>
      <c r="J48" s="101"/>
      <c r="K48" s="101"/>
      <c r="L48" s="101"/>
      <c r="M48" s="101"/>
      <c r="N48" s="102"/>
      <c r="O48" s="102"/>
      <c r="P48" s="103"/>
      <c r="Q48" s="102"/>
      <c r="R48" s="102"/>
      <c r="S48" s="104"/>
      <c r="T48" s="105"/>
      <c r="U48" s="105"/>
      <c r="V48" s="105"/>
      <c r="W48" s="105"/>
      <c r="X48" s="105"/>
      <c r="Y48" s="102"/>
      <c r="Z48" s="102"/>
      <c r="AA48" s="102"/>
      <c r="AB48" s="102"/>
      <c r="AC48" s="102"/>
      <c r="AD48" s="102"/>
      <c r="AE48" s="102"/>
      <c r="AF48" s="102"/>
      <c r="AG48" s="102"/>
    </row>
  </sheetData>
  <mergeCells count="13">
    <mergeCell ref="H4:J4"/>
    <mergeCell ref="K4:N4"/>
    <mergeCell ref="P4:T4"/>
    <mergeCell ref="H5:J5"/>
    <mergeCell ref="K5:N5"/>
    <mergeCell ref="P5:T5"/>
    <mergeCell ref="AE7:AG7"/>
    <mergeCell ref="K6:N6"/>
    <mergeCell ref="P6:T6"/>
    <mergeCell ref="H7:P7"/>
    <mergeCell ref="Q7:R7"/>
    <mergeCell ref="S7:AA7"/>
    <mergeCell ref="AB7:AD7"/>
  </mergeCells>
  <conditionalFormatting sqref="G9:G12">
    <cfRule type="cellIs" dxfId="38" priority="17" stopIfTrue="1" operator="equal">
      <formula>#DIV/0!</formula>
    </cfRule>
  </conditionalFormatting>
  <conditionalFormatting sqref="G14:G17">
    <cfRule type="cellIs" dxfId="37" priority="16" stopIfTrue="1" operator="equal">
      <formula>#DIV/0!</formula>
    </cfRule>
  </conditionalFormatting>
  <conditionalFormatting sqref="G19:G22">
    <cfRule type="cellIs" dxfId="36" priority="4" stopIfTrue="1" operator="equal">
      <formula>#DIV/0!</formula>
    </cfRule>
  </conditionalFormatting>
  <conditionalFormatting sqref="G24:G27">
    <cfRule type="cellIs" dxfId="35" priority="15" stopIfTrue="1" operator="equal">
      <formula>#DIV/0!</formula>
    </cfRule>
  </conditionalFormatting>
  <conditionalFormatting sqref="G29:G32">
    <cfRule type="cellIs" dxfId="34" priority="11" stopIfTrue="1" operator="equal">
      <formula>#DIV/0!</formula>
    </cfRule>
  </conditionalFormatting>
  <conditionalFormatting sqref="G34:G37">
    <cfRule type="cellIs" dxfId="33" priority="10" stopIfTrue="1" operator="equal">
      <formula>#DIV/0!</formula>
    </cfRule>
  </conditionalFormatting>
  <conditionalFormatting sqref="G39:G42">
    <cfRule type="cellIs" dxfId="32" priority="1" stopIfTrue="1" operator="equal">
      <formula>#DIV/0!</formula>
    </cfRule>
  </conditionalFormatting>
  <conditionalFormatting sqref="AG9:AG12">
    <cfRule type="cellIs" dxfId="31" priority="30" stopIfTrue="1" operator="equal">
      <formula>#DIV/0!</formula>
    </cfRule>
  </conditionalFormatting>
  <conditionalFormatting sqref="AG14:AG17">
    <cfRule type="cellIs" dxfId="30" priority="28" stopIfTrue="1" operator="equal">
      <formula>#DIV/0!</formula>
    </cfRule>
  </conditionalFormatting>
  <conditionalFormatting sqref="AG19:AG22">
    <cfRule type="cellIs" dxfId="29" priority="5" stopIfTrue="1" operator="equal">
      <formula>#DIV/0!</formula>
    </cfRule>
  </conditionalFormatting>
  <conditionalFormatting sqref="AG24:AG27">
    <cfRule type="cellIs" dxfId="28" priority="24" stopIfTrue="1" operator="equal">
      <formula>#DIV/0!</formula>
    </cfRule>
  </conditionalFormatting>
  <conditionalFormatting sqref="AG29:AG32">
    <cfRule type="cellIs" dxfId="27" priority="21" stopIfTrue="1" operator="equal">
      <formula>#DIV/0!</formula>
    </cfRule>
  </conditionalFormatting>
  <conditionalFormatting sqref="AG34:AG37">
    <cfRule type="cellIs" dxfId="26" priority="20" stopIfTrue="1" operator="equal">
      <formula>#DIV/0!</formula>
    </cfRule>
  </conditionalFormatting>
  <conditionalFormatting sqref="AG39:AG42">
    <cfRule type="cellIs" dxfId="25" priority="2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5FC1-30A1-4426-A845-31C491375480}">
  <sheetPr codeName="Sheet35">
    <pageSetUpPr autoPageBreaks="0"/>
  </sheetPr>
  <dimension ref="A1:AG33"/>
  <sheetViews>
    <sheetView showGridLines="0" zoomScaleNormal="100" zoomScaleSheetLayoutView="100" workbookViewId="0">
      <pane xSplit="4" ySplit="7" topLeftCell="E14" activePane="bottomRight" state="frozen"/>
      <selection sqref="A1:IV65536"/>
      <selection pane="topRight" sqref="A1:IV65536"/>
      <selection pane="bottomLeft" sqref="A1:IV65536"/>
      <selection pane="bottomRight" activeCell="B1" sqref="B1:C65536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6.5703125" style="9" hidden="1" customWidth="1"/>
    <col min="4" max="4" width="23.42578125" style="9" bestFit="1" customWidth="1"/>
    <col min="5" max="5" width="4.85546875" style="9" customWidth="1"/>
    <col min="6" max="6" width="8.28515625" style="9" customWidth="1"/>
    <col min="7" max="7" width="7.140625" style="9" bestFit="1" customWidth="1"/>
    <col min="8" max="8" width="7.7109375" style="9" bestFit="1" customWidth="1"/>
    <col min="9" max="9" width="7.85546875" style="9" bestFit="1" customWidth="1"/>
    <col min="10" max="10" width="7.5703125" style="9" bestFit="1" customWidth="1"/>
    <col min="11" max="11" width="7.42578125" style="9" bestFit="1" customWidth="1"/>
    <col min="12" max="12" width="4.7109375" style="10" bestFit="1" customWidth="1"/>
    <col min="13" max="13" width="6.28515625" style="10" bestFit="1" customWidth="1"/>
    <col min="14" max="14" width="4.7109375" style="9" bestFit="1" customWidth="1"/>
    <col min="15" max="16" width="5.7109375" style="9" bestFit="1" customWidth="1"/>
    <col min="17" max="17" width="5.140625" style="9" bestFit="1" customWidth="1"/>
    <col min="18" max="19" width="4.7109375" style="9" bestFit="1" customWidth="1"/>
    <col min="20" max="20" width="5.28515625" style="9" bestFit="1" customWidth="1"/>
    <col min="21" max="21" width="7.85546875" style="9" bestFit="1" customWidth="1"/>
    <col min="22" max="22" width="7" style="9" bestFit="1" customWidth="1"/>
    <col min="23" max="23" width="8.7109375" style="9" bestFit="1" customWidth="1"/>
    <col min="24" max="24" width="4.7109375" style="9" bestFit="1" customWidth="1"/>
    <col min="25" max="25" width="5.5703125" style="9" bestFit="1" customWidth="1"/>
    <col min="26" max="26" width="5" style="9" bestFit="1" customWidth="1"/>
    <col min="27" max="28" width="4.7109375" style="9" bestFit="1" customWidth="1"/>
    <col min="29" max="29" width="3.42578125" style="9" bestFit="1" customWidth="1"/>
    <col min="30" max="30" width="6" style="9" bestFit="1" customWidth="1"/>
    <col min="31" max="31" width="7.5703125" style="9" bestFit="1" customWidth="1"/>
    <col min="32" max="32" width="4.710937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381</v>
      </c>
      <c r="E6" s="11"/>
      <c r="F6" s="11"/>
      <c r="G6" s="11"/>
      <c r="H6" s="11"/>
      <c r="I6" s="11"/>
      <c r="L6" s="9"/>
      <c r="M6" s="9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52.5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summary'!$A$318:$B$321,2,FALSE)</f>
        <v>BHARTI IB Equity</v>
      </c>
      <c r="D9" s="30" t="s">
        <v>772</v>
      </c>
      <c r="E9" s="31">
        <v>1789.7</v>
      </c>
      <c r="F9" s="32">
        <v>116999.25974336501</v>
      </c>
      <c r="G9" s="33" t="s">
        <v>518</v>
      </c>
      <c r="H9" s="34">
        <v>1729852</v>
      </c>
      <c r="I9" s="34">
        <v>931592</v>
      </c>
      <c r="J9" s="34">
        <v>367510</v>
      </c>
      <c r="K9" s="34">
        <v>367510</v>
      </c>
      <c r="L9" s="35">
        <f>IF(ISERROR(K9/$H9*100),"- ",(K9/$H9*100))</f>
        <v>21.245170107038057</v>
      </c>
      <c r="M9" s="35">
        <f>IF(ISERROR(I9/$H9*100),"- ",(I9/$H9*100))</f>
        <v>53.853855705574816</v>
      </c>
      <c r="N9" s="35">
        <v>61.336024145207716</v>
      </c>
      <c r="O9" s="35">
        <v>61.336024145207716</v>
      </c>
      <c r="P9" s="36" t="s">
        <v>50</v>
      </c>
      <c r="Q9" s="34">
        <v>12.354848252856735</v>
      </c>
      <c r="R9" s="37">
        <v>37.56029284989016</v>
      </c>
      <c r="S9" s="34">
        <v>0</v>
      </c>
      <c r="T9" s="38">
        <f>IF(O9&lt;0,"- ",IF(ISERROR(($E9-S9)/O9),"- ",(($E9-S9)/O9)))</f>
        <v>29.178611182280751</v>
      </c>
      <c r="U9" s="34">
        <v>2388755</v>
      </c>
      <c r="V9" s="34">
        <v>397958</v>
      </c>
      <c r="W9" s="34">
        <v>10900236.033990601</v>
      </c>
      <c r="X9" s="38">
        <f>IF(I9&lt;0,"- ",IF(ISERROR((U9+V9+W9)/I9),"- ",(U9+V9+W9)/I9))</f>
        <v>14.691999323728199</v>
      </c>
      <c r="Y9" s="39">
        <f>IF(ISERROR(W9/H9),"- ",(W9/H9))</f>
        <v>6.3012535372913989</v>
      </c>
      <c r="Z9" s="34">
        <v>189.71408677400987</v>
      </c>
      <c r="AA9" s="40">
        <f>IF(Z9&lt;0,"- ",IF(ISERROR(($E9/Z9)),"- ",(($E9/Z9))))</f>
        <v>9.4336695309922671</v>
      </c>
      <c r="AB9" s="34">
        <v>15.488468473640749</v>
      </c>
      <c r="AC9" s="41">
        <f>IF(ISERROR(AB9/$E9*100),"- ",(AB9/$E9*100))</f>
        <v>0.86542261125555942</v>
      </c>
      <c r="AD9" s="42">
        <v>25.251829882180076</v>
      </c>
      <c r="AE9" s="34">
        <v>29001</v>
      </c>
      <c r="AF9" s="43">
        <v>1.8443734277979984</v>
      </c>
      <c r="AG9" s="44">
        <v>2.2422950248076408</v>
      </c>
    </row>
    <row r="10" spans="1:33" s="45" customFormat="1" ht="10.5" x14ac:dyDescent="0.15">
      <c r="A10" s="110"/>
      <c r="B10" s="29">
        <v>26</v>
      </c>
      <c r="C10" s="47"/>
      <c r="D10" s="47" t="s">
        <v>1086</v>
      </c>
      <c r="E10" s="48"/>
      <c r="F10" s="32"/>
      <c r="G10" s="33" t="s">
        <v>311</v>
      </c>
      <c r="H10" s="34">
        <v>2109977.2661312032</v>
      </c>
      <c r="I10" s="34">
        <v>1196274.2596038659</v>
      </c>
      <c r="J10" s="34">
        <v>257437.61227458809</v>
      </c>
      <c r="K10" s="34">
        <v>257437.61227458809</v>
      </c>
      <c r="L10" s="35">
        <f>IF(ISERROR(K10/$H10*100),"- ",(K10/$H10*100))</f>
        <v>12.200966162380444</v>
      </c>
      <c r="M10" s="35">
        <f>IF(ISERROR(I10/$H10*100),"- ",(I10/$H10*100))</f>
        <v>56.696073403545334</v>
      </c>
      <c r="N10" s="35">
        <v>42.965360404774721</v>
      </c>
      <c r="O10" s="35">
        <v>42.965360404774721</v>
      </c>
      <c r="P10" s="42">
        <f>IF(AND(O10&lt;0,O9&lt;0),"NA",IF(AND(O10&gt;0,O9&lt;0),"LP",IF(AND(O10&lt;0,O9&gt;0),"PL",((O10/O9-1)*100))))</f>
        <v>-29.950855140108267</v>
      </c>
      <c r="Q10" s="34">
        <v>15.152421408849925</v>
      </c>
      <c r="R10" s="37">
        <v>22.112981653759757</v>
      </c>
      <c r="S10" s="34">
        <v>0</v>
      </c>
      <c r="T10" s="38">
        <f>IF(O10&lt;0,"- ",IF(ISERROR(($E9-S10)/O10),"- ",(($E9-S10)/O10)))</f>
        <v>41.654485919338676</v>
      </c>
      <c r="U10" s="34">
        <v>2173246.9904227126</v>
      </c>
      <c r="V10" s="34">
        <v>466958</v>
      </c>
      <c r="W10" s="34">
        <v>10900236.033990601</v>
      </c>
      <c r="X10" s="38">
        <f>IF(I10&lt;0,"- ",IF(ISERROR((U10+V10+W10)/I10),"- ",(U10+V10+W10)/I10))</f>
        <v>11.318843413798014</v>
      </c>
      <c r="Y10" s="39">
        <f>IF(ISERROR(W10/H10),"- ",(W10/H10))</f>
        <v>5.1660443024473803</v>
      </c>
      <c r="Z10" s="34">
        <v>198.88443944481446</v>
      </c>
      <c r="AA10" s="40">
        <f>IF(Z10&lt;0,"- ",IF(ISERROR(($E9/Z10)),"- ",(($E9/Z10))))</f>
        <v>8.998692934429382</v>
      </c>
      <c r="AB10" s="34">
        <v>33.795007733970124</v>
      </c>
      <c r="AC10" s="41">
        <f>IF(ISERROR(AB10/$E9*100),"- ",(AB10/$E9*100))</f>
        <v>1.888305734702471</v>
      </c>
      <c r="AD10" s="42">
        <v>78.65640463757056</v>
      </c>
      <c r="AE10" s="34">
        <v>29001</v>
      </c>
      <c r="AF10" s="43">
        <v>1.3611290448290601</v>
      </c>
      <c r="AG10" s="44">
        <v>3.3825047939963748</v>
      </c>
    </row>
    <row r="11" spans="1:33" s="45" customFormat="1" ht="10.5" x14ac:dyDescent="0.15">
      <c r="A11" s="110"/>
      <c r="B11" s="29">
        <v>27</v>
      </c>
      <c r="C11" s="47"/>
      <c r="D11" s="49" t="s">
        <v>380</v>
      </c>
      <c r="E11" s="50"/>
      <c r="F11" s="51"/>
      <c r="G11" s="33" t="s">
        <v>407</v>
      </c>
      <c r="H11" s="34">
        <v>2364941.2643766711</v>
      </c>
      <c r="I11" s="34">
        <v>1383065.5799413132</v>
      </c>
      <c r="J11" s="34">
        <v>413782.42851512728</v>
      </c>
      <c r="K11" s="34">
        <v>413782.42851512728</v>
      </c>
      <c r="L11" s="35">
        <f>IF(ISERROR(K11/$H11*100),"- ",(K11/$H11*100))</f>
        <v>17.496520304667616</v>
      </c>
      <c r="M11" s="35">
        <f>IF(ISERROR(I11/$H11*100),"- ",(I11/$H11*100))</f>
        <v>58.482026626815554</v>
      </c>
      <c r="N11" s="35">
        <v>69.05871684108331</v>
      </c>
      <c r="O11" s="35">
        <v>69.05871684108331</v>
      </c>
      <c r="P11" s="42">
        <f>IF(AND(O11&lt;0,O10&lt;0),"NA",IF(AND(O11&gt;0,O10&lt;0),"LP",IF(AND(O11&lt;0,O10&gt;0),"PL",((O11/O10-1)*100))))</f>
        <v>60.731147581410362</v>
      </c>
      <c r="Q11" s="34">
        <v>18.300893337609828</v>
      </c>
      <c r="R11" s="37">
        <v>32.62281030902637</v>
      </c>
      <c r="S11" s="34">
        <v>0</v>
      </c>
      <c r="T11" s="39">
        <f>IF(O11&lt;0,"- ",IF(ISERROR(($E9-S11)/O11),"- ",(($E9-S11)/O11)))</f>
        <v>25.915627771052073</v>
      </c>
      <c r="U11" s="34">
        <v>1881653.2703490166</v>
      </c>
      <c r="V11" s="34">
        <v>539408</v>
      </c>
      <c r="W11" s="34">
        <v>10900236.033990601</v>
      </c>
      <c r="X11" s="39">
        <f>IF(I11&lt;0,"- ",IF(ISERROR((U11+V11+W11)/I11),"- ",(U11+V11+W11)/I11))</f>
        <v>9.6317177562215601</v>
      </c>
      <c r="Y11" s="39">
        <f>IF(ISERROR(W11/H11),"- ",(W11/H11))</f>
        <v>4.6090937640531982</v>
      </c>
      <c r="Z11" s="34">
        <v>224.49243205650765</v>
      </c>
      <c r="AA11" s="40">
        <f>IF(Z11&lt;0,"- ",IF(ISERROR(($E9/Z11)),"- ",(($E9/Z11))))</f>
        <v>7.972206383997432</v>
      </c>
      <c r="AB11" s="34">
        <v>43.450724229390161</v>
      </c>
      <c r="AC11" s="41">
        <f>IF(ISERROR(AB11/$E9*100),"- ",(AB11/$E9*100))</f>
        <v>2.4278216589031771</v>
      </c>
      <c r="AD11" s="42">
        <v>62.918522406632874</v>
      </c>
      <c r="AE11" s="34">
        <v>29001</v>
      </c>
      <c r="AF11" s="43">
        <v>1.0621407621814127</v>
      </c>
      <c r="AG11" s="44">
        <v>4.5759925996397355</v>
      </c>
    </row>
    <row r="12" spans="1:33" s="45" customFormat="1" ht="10.5" x14ac:dyDescent="0.15">
      <c r="A12" s="110"/>
      <c r="B12" s="29">
        <v>28</v>
      </c>
      <c r="D12" s="47" t="s">
        <v>1121</v>
      </c>
      <c r="E12" s="50"/>
      <c r="F12" s="52"/>
      <c r="G12" s="33" t="s">
        <v>458</v>
      </c>
      <c r="H12" s="34">
        <v>2597961.4037720403</v>
      </c>
      <c r="I12" s="34">
        <v>1541019.4545809692</v>
      </c>
      <c r="J12" s="34">
        <v>529260.72561931843</v>
      </c>
      <c r="K12" s="34">
        <v>529260.72561931843</v>
      </c>
      <c r="L12" s="35">
        <f>IF(ISERROR(K12/$H12*100),"- ",(K12/$H12*100))</f>
        <v>20.372155061690776</v>
      </c>
      <c r="M12" s="35">
        <f>IF(ISERROR(I12/$H12*100),"- ",(I12/$H12*100))</f>
        <v>59.316487625394565</v>
      </c>
      <c r="N12" s="35">
        <v>88.331606339138176</v>
      </c>
      <c r="O12" s="35">
        <v>88.331606339138176</v>
      </c>
      <c r="P12" s="42">
        <f>IF(AND(O12&lt;0,O11&lt;0),"NA",IF(AND(O12&gt;0,O11&lt;0),"LP",IF(AND(O12&lt;0,O11&gt;0),"PL",((O12/O11-1)*100))))</f>
        <v>27.907975096620021</v>
      </c>
      <c r="Q12" s="34">
        <v>20.322190920139544</v>
      </c>
      <c r="R12" s="37">
        <v>36.484831340184073</v>
      </c>
      <c r="S12" s="34">
        <v>0</v>
      </c>
      <c r="T12" s="39">
        <f>IF(O12&lt;0,"- ",IF(ISERROR(($E9-S12)/O12),"- ",(($E9-S12)/O12)))</f>
        <v>20.261150840262886</v>
      </c>
      <c r="U12" s="34">
        <v>1501079.2189815743</v>
      </c>
      <c r="V12" s="34">
        <v>615480.5</v>
      </c>
      <c r="W12" s="34">
        <v>10900236.033990601</v>
      </c>
      <c r="X12" s="39">
        <f>IF(I12&lt;0,"- ",IF(ISERROR((U12+V12+W12)/I12),"- ",(U12+V12+W12)/I12))</f>
        <v>8.446873084098522</v>
      </c>
      <c r="Y12" s="39">
        <f>IF(ISERROR(W12/H12),"- ",(W12/H12))</f>
        <v>4.1956882108272646</v>
      </c>
      <c r="Z12" s="34">
        <v>259.71759767083563</v>
      </c>
      <c r="AA12" s="40">
        <f>IF(Z12&lt;0,"- ",IF(ISERROR(($E9/Z12)),"- ",(($E9/Z12))))</f>
        <v>6.8909462279419893</v>
      </c>
      <c r="AB12" s="34">
        <v>53.106440724810199</v>
      </c>
      <c r="AC12" s="41">
        <f>IF(ISERROR(AB12/$E9*100),"- ",(AB12/$E9*100))</f>
        <v>2.9673375831038835</v>
      </c>
      <c r="AD12" s="42">
        <v>60.121674365248893</v>
      </c>
      <c r="AE12" s="34">
        <v>29001</v>
      </c>
      <c r="AF12" s="43">
        <v>0.74014921400634448</v>
      </c>
      <c r="AG12" s="44">
        <v>5.8766789252801654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v>2</v>
      </c>
      <c r="B14" s="29">
        <v>25</v>
      </c>
      <c r="C14" s="30" t="str">
        <f>VLOOKUP($A14,'All cos summary'!$A$318:$B$321,2,FALSE)</f>
        <v>INDUSTOW IB Equity</v>
      </c>
      <c r="D14" s="30" t="s">
        <v>774</v>
      </c>
      <c r="E14" s="31">
        <v>426</v>
      </c>
      <c r="F14" s="32">
        <v>12058.469860634357</v>
      </c>
      <c r="G14" s="33" t="s">
        <v>518</v>
      </c>
      <c r="H14" s="34">
        <v>301228</v>
      </c>
      <c r="I14" s="34">
        <v>206538</v>
      </c>
      <c r="J14" s="34">
        <v>99355</v>
      </c>
      <c r="K14" s="34">
        <v>99355</v>
      </c>
      <c r="L14" s="35">
        <f>IF(ISERROR(K14/$H14*100),"- ",(K14/$H14*100))</f>
        <v>32.983321603569387</v>
      </c>
      <c r="M14" s="35">
        <f>IF(ISERROR(I14/$H14*100),"- ",(I14/$H14*100))</f>
        <v>68.565339211494276</v>
      </c>
      <c r="N14" s="35">
        <v>37.317442586347418</v>
      </c>
      <c r="O14" s="35">
        <v>37.317442586347418</v>
      </c>
      <c r="P14" s="36" t="s">
        <v>50</v>
      </c>
      <c r="Q14" s="34">
        <v>26.628726217633314</v>
      </c>
      <c r="R14" s="37">
        <v>33.375827845158732</v>
      </c>
      <c r="S14" s="34">
        <v>0</v>
      </c>
      <c r="T14" s="38">
        <f>IF(O14&lt;0,"- ",IF(ISERROR(($E14-S14)/O14),"- ",(($E14-S14)/O14)))</f>
        <v>11.415573267495347</v>
      </c>
      <c r="U14" s="34">
        <v>178060</v>
      </c>
      <c r="V14" s="34">
        <v>0</v>
      </c>
      <c r="W14" s="34">
        <v>1123427.3445659999</v>
      </c>
      <c r="X14" s="38">
        <f>IF(I14&lt;0,"- ",IF(ISERROR((U14+V14+W14)/I14),"- ",(U14+V14+W14)/I14))</f>
        <v>6.3014425653681156</v>
      </c>
      <c r="Y14" s="39">
        <f>IF(ISERROR(W14/H14),"- ",(W14/H14))</f>
        <v>3.7294917622730952</v>
      </c>
      <c r="Z14" s="34">
        <v>122.06264852336514</v>
      </c>
      <c r="AA14" s="40">
        <f>IF(Z14&lt;0,"- ",IF(ISERROR(($E14/Z14)),"- ",(($E14/Z14))))</f>
        <v>3.4900111144029076</v>
      </c>
      <c r="AB14" s="34">
        <v>0</v>
      </c>
      <c r="AC14" s="41">
        <f>IF(ISERROR(AB14/$E14*100),"- ",(AB14/$E14*100))</f>
        <v>0</v>
      </c>
      <c r="AD14" s="42">
        <v>0</v>
      </c>
      <c r="AE14" s="34">
        <v>26381</v>
      </c>
      <c r="AF14" s="43">
        <v>0.59814804550439982</v>
      </c>
      <c r="AG14" s="44">
        <v>9.8360416666666666</v>
      </c>
    </row>
    <row r="15" spans="1:33" s="45" customFormat="1" ht="14.25" customHeight="1" x14ac:dyDescent="0.15">
      <c r="A15" s="110"/>
      <c r="B15" s="29">
        <v>26</v>
      </c>
      <c r="C15" s="47"/>
      <c r="D15" s="47" t="s">
        <v>1087</v>
      </c>
      <c r="E15" s="48"/>
      <c r="F15" s="32"/>
      <c r="G15" s="33" t="s">
        <v>311</v>
      </c>
      <c r="H15" s="34">
        <v>323834.20778802235</v>
      </c>
      <c r="I15" s="34">
        <v>178945.58305652713</v>
      </c>
      <c r="J15" s="34">
        <v>71837.500332561904</v>
      </c>
      <c r="K15" s="34">
        <v>71837.500332561904</v>
      </c>
      <c r="L15" s="35">
        <f>IF(ISERROR(K15/$H15*100),"- ",(K15/$H15*100))</f>
        <v>22.183419356236076</v>
      </c>
      <c r="M15" s="35">
        <f>IF(ISERROR(I15/$H15*100),"- ",(I15/$H15*100))</f>
        <v>55.258394188443049</v>
      </c>
      <c r="N15" s="35">
        <v>27.230772272681818</v>
      </c>
      <c r="O15" s="35">
        <v>27.230772272681818</v>
      </c>
      <c r="P15" s="42">
        <f>IF(AND(O15&lt;0,O14&lt;0),"NA",IF(AND(O15&gt;0,O14&lt;0),"LP",IF(AND(O15&lt;0,O14&gt;0),"PL",((O15/O14-1)*100))))</f>
        <v>-27.029371828807491</v>
      </c>
      <c r="Q15" s="34">
        <v>18.505911449972846</v>
      </c>
      <c r="R15" s="37">
        <v>20.303312221949689</v>
      </c>
      <c r="S15" s="34">
        <v>0</v>
      </c>
      <c r="T15" s="38">
        <f>IF(O15&lt;0,"- ",IF(ISERROR(($E14-S15)/O15),"- ",(($E14-S15)/O15)))</f>
        <v>15.644066049032602</v>
      </c>
      <c r="U15" s="34">
        <v>159214.27231062949</v>
      </c>
      <c r="V15" s="34">
        <v>0</v>
      </c>
      <c r="W15" s="34">
        <v>1123427.3445659999</v>
      </c>
      <c r="X15" s="38">
        <f>IF(I15&lt;0,"- ",IF(ISERROR((U15+V15+W15)/I15),"- ",(U15+V15+W15)/I15))</f>
        <v>7.1677746662875474</v>
      </c>
      <c r="Y15" s="39">
        <f>IF(ISERROR(W15/H15),"- ",(W15/H15))</f>
        <v>3.4691435232851644</v>
      </c>
      <c r="Z15" s="34">
        <v>145.05142425606661</v>
      </c>
      <c r="AA15" s="40">
        <f>IF(Z15&lt;0,"- ",IF(ISERROR(($E14/Z15)),"- ",(($E14/Z15))))</f>
        <v>2.9368894665105851</v>
      </c>
      <c r="AB15" s="34">
        <v>5.3724666315012009</v>
      </c>
      <c r="AC15" s="41">
        <f>IF(ISERROR(AB15/$E14*100),"- ",(AB15/$E14*100))</f>
        <v>1.2611424017608452</v>
      </c>
      <c r="AD15" s="42">
        <v>19.729395030382271</v>
      </c>
      <c r="AE15" s="34">
        <v>26381</v>
      </c>
      <c r="AF15" s="43">
        <v>0.44998462724182425</v>
      </c>
      <c r="AG15" s="44">
        <v>6.318878302283359</v>
      </c>
    </row>
    <row r="16" spans="1:33" s="45" customFormat="1" ht="10.5" x14ac:dyDescent="0.15">
      <c r="A16" s="110"/>
      <c r="B16" s="29">
        <v>27</v>
      </c>
      <c r="C16" s="47"/>
      <c r="D16" s="49" t="s">
        <v>380</v>
      </c>
      <c r="E16" s="50"/>
      <c r="F16" s="51"/>
      <c r="G16" s="33" t="s">
        <v>407</v>
      </c>
      <c r="H16" s="34">
        <v>337633.35581223504</v>
      </c>
      <c r="I16" s="34">
        <v>191479.42542497706</v>
      </c>
      <c r="J16" s="34">
        <v>81065.304142209876</v>
      </c>
      <c r="K16" s="34">
        <v>81065.304142209876</v>
      </c>
      <c r="L16" s="35">
        <f>IF(ISERROR(K16/$H16*100),"- ",(K16/$H16*100))</f>
        <v>24.009862398575329</v>
      </c>
      <c r="M16" s="35">
        <f>IF(ISERROR(I16/$H16*100),"- ",(I16/$H16*100))</f>
        <v>56.712235959133963</v>
      </c>
      <c r="N16" s="35">
        <v>30.72866992995333</v>
      </c>
      <c r="O16" s="35">
        <v>30.72866992995333</v>
      </c>
      <c r="P16" s="42">
        <f>IF(AND(O16&lt;0,O15&lt;0),"NA",IF(AND(O16&gt;0,O15&lt;0),"LP",IF(AND(O16&lt;0,O15&gt;0),"PL",((O16/O15-1)*100))))</f>
        <v>12.845385442045053</v>
      </c>
      <c r="Q16" s="34">
        <v>19.051830962672906</v>
      </c>
      <c r="R16" s="37">
        <v>20.190741770357896</v>
      </c>
      <c r="S16" s="34">
        <v>0</v>
      </c>
      <c r="T16" s="39">
        <f>IF(O16&lt;0,"- ",IF(ISERROR(($E14-S16)/O16),"- ",(($E14-S16)/O16)))</f>
        <v>13.863274947177221</v>
      </c>
      <c r="U16" s="34">
        <v>130431.06386382575</v>
      </c>
      <c r="V16" s="34">
        <v>0</v>
      </c>
      <c r="W16" s="34">
        <v>1123427.3445659999</v>
      </c>
      <c r="X16" s="39">
        <f>IF(I16&lt;0,"- ",IF(ISERROR((U16+V16+W16)/I16),"- ",(U16+V16+W16)/I16))</f>
        <v>6.548267029979657</v>
      </c>
      <c r="Y16" s="39">
        <f>IF(ISERROR(W16/H16),"- ",(W16/H16))</f>
        <v>3.3273588797629383</v>
      </c>
      <c r="Z16" s="34">
        <v>159.33234013902074</v>
      </c>
      <c r="AA16" s="40">
        <f>IF(Z16&lt;0,"- ",IF(ISERROR(($E14/Z16)),"- ",(($E14/Z16))))</f>
        <v>2.6736568334357371</v>
      </c>
      <c r="AB16" s="34">
        <v>16.447754046999187</v>
      </c>
      <c r="AC16" s="41">
        <f>IF(ISERROR(AB16/$E14*100),"- ",(AB16/$E14*100))</f>
        <v>3.8609751284035645</v>
      </c>
      <c r="AD16" s="42">
        <v>53.525759769271495</v>
      </c>
      <c r="AE16" s="34">
        <v>26381</v>
      </c>
      <c r="AF16" s="43">
        <v>0.32486153690211445</v>
      </c>
      <c r="AG16" s="44">
        <v>6.718692247903193</v>
      </c>
    </row>
    <row r="17" spans="1:33" s="45" customFormat="1" ht="10.5" x14ac:dyDescent="0.15">
      <c r="A17" s="110"/>
      <c r="B17" s="29">
        <v>28</v>
      </c>
      <c r="D17" s="47" t="s">
        <v>1121</v>
      </c>
      <c r="E17" s="50"/>
      <c r="F17" s="52"/>
      <c r="G17" s="33" t="s">
        <v>458</v>
      </c>
      <c r="H17" s="34">
        <v>355044.14818502939</v>
      </c>
      <c r="I17" s="34">
        <v>206792.40732514276</v>
      </c>
      <c r="J17" s="34">
        <v>93580.40059896918</v>
      </c>
      <c r="K17" s="34">
        <v>93580.40059896918</v>
      </c>
      <c r="L17" s="35">
        <f>IF(ISERROR(K17/$H17*100),"- ",(K17/$H17*100))</f>
        <v>26.357398390410943</v>
      </c>
      <c r="M17" s="35">
        <f>IF(ISERROR(I17/$H17*100),"- ",(I17/$H17*100))</f>
        <v>58.24413904080852</v>
      </c>
      <c r="N17" s="35">
        <v>35.472650998434169</v>
      </c>
      <c r="O17" s="35">
        <v>35.472650998434169</v>
      </c>
      <c r="P17" s="42">
        <f>IF(AND(O17&lt;0,O16&lt;0),"NA",IF(AND(O17&gt;0,O16&lt;0),"LP",IF(AND(O17&lt;0,O16&gt;0),"PL",((O17/O16-1)*100))))</f>
        <v>15.438289647078275</v>
      </c>
      <c r="Q17" s="34">
        <v>20.5349250083543</v>
      </c>
      <c r="R17" s="37">
        <v>21.516035490847464</v>
      </c>
      <c r="S17" s="34">
        <v>0</v>
      </c>
      <c r="T17" s="39">
        <f>IF(O17&lt;0,"- ",IF(ISERROR(($E14-S17)/O17),"- ",(($E14-S17)/O17)))</f>
        <v>12.00925186050528</v>
      </c>
      <c r="U17" s="34">
        <v>92606.626611008309</v>
      </c>
      <c r="V17" s="34">
        <v>0</v>
      </c>
      <c r="W17" s="34">
        <v>1123427.3445659999</v>
      </c>
      <c r="X17" s="39">
        <f>IF(I17&lt;0,"- ",IF(ISERROR((U17+V17+W17)/I17),"- ",(U17+V17+W17)/I17))</f>
        <v>5.8804575414851668</v>
      </c>
      <c r="Y17" s="39">
        <f>IF(ISERROR(W17/H17),"- ",(W17/H17))</f>
        <v>3.1641905670292352</v>
      </c>
      <c r="Z17" s="34">
        <v>170.3998822634158</v>
      </c>
      <c r="AA17" s="40">
        <f>IF(Z17&lt;0,"- ",IF(ISERROR(($E14/Z17)),"- ",(($E14/Z17))))</f>
        <v>2.5000017273571822</v>
      </c>
      <c r="AB17" s="34">
        <v>24.405108874039129</v>
      </c>
      <c r="AC17" s="41">
        <f>IF(ISERROR(AB17/$E14*100),"- ",(AB17/$E14*100))</f>
        <v>5.7288987967228007</v>
      </c>
      <c r="AD17" s="42">
        <v>68.799788533189741</v>
      </c>
      <c r="AE17" s="34">
        <v>26381</v>
      </c>
      <c r="AF17" s="43">
        <v>0.21292145065598944</v>
      </c>
      <c r="AG17" s="44">
        <v>8.1471078434849904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summary'!$A$318:$B$321,2,FALSE)</f>
        <v>IDEA IB Equity</v>
      </c>
      <c r="D19" s="30" t="s">
        <v>775</v>
      </c>
      <c r="E19" s="31">
        <v>8.58</v>
      </c>
      <c r="F19" s="32">
        <v>9977.8161359800342</v>
      </c>
      <c r="G19" s="33" t="s">
        <v>518</v>
      </c>
      <c r="H19" s="34">
        <v>437431.11343999993</v>
      </c>
      <c r="I19" s="34">
        <v>182984.11343999993</v>
      </c>
      <c r="J19" s="34">
        <v>-271799.88656000007</v>
      </c>
      <c r="K19" s="34">
        <v>-271799.88656000007</v>
      </c>
      <c r="L19" s="35">
        <f>IF(ISERROR(K19/$H19*100),"- ",(K19/$H19*100))</f>
        <v>-62.135471896943926</v>
      </c>
      <c r="M19" s="35">
        <f>IF(ISERROR(I19/$H19*100),"- ",(I19/$H19*100))</f>
        <v>41.831526797670023</v>
      </c>
      <c r="N19" s="35">
        <v>-3.8070943448237231</v>
      </c>
      <c r="O19" s="35">
        <v>-3.8070943448237231</v>
      </c>
      <c r="P19" s="36" t="s">
        <v>50</v>
      </c>
      <c r="Q19" s="34" t="s">
        <v>214</v>
      </c>
      <c r="R19" s="37" t="s">
        <v>214</v>
      </c>
      <c r="S19" s="34">
        <v>0</v>
      </c>
      <c r="T19" s="38" t="str">
        <f>IF(O19&lt;0,"- ",IF(ISERROR(($E19-S19)/O19),"- ",(($E19-S19)/O19)))</f>
        <v xml:space="preserve">- </v>
      </c>
      <c r="U19" s="34">
        <v>2268878</v>
      </c>
      <c r="V19" s="34">
        <v>0</v>
      </c>
      <c r="W19" s="34">
        <v>929583.24030857999</v>
      </c>
      <c r="X19" s="38">
        <f>IF(I19&lt;0,"- ",IF(ISERROR((U19+V19+W19)/I19),"- ",(U19+V19+W19)/I19))</f>
        <v>17.479447697285195</v>
      </c>
      <c r="Y19" s="39">
        <f>IF(ISERROR(W19/H19),"- ",(W19/H19))</f>
        <v>2.1250962991595381</v>
      </c>
      <c r="Z19" s="34">
        <v>-9.8497331671172237</v>
      </c>
      <c r="AA19" s="40" t="str">
        <f>IF(Z19&lt;0,"- ",IF(ISERROR(($E19/Z19)),"- ",(($E19/Z19))))</f>
        <v xml:space="preserve">- </v>
      </c>
      <c r="AB19" s="34">
        <v>0</v>
      </c>
      <c r="AC19" s="41">
        <f>IF(ISERROR(AB19/$E19*100),"- ",(AB19/$E19*100))</f>
        <v>0</v>
      </c>
      <c r="AD19" s="42">
        <v>0</v>
      </c>
      <c r="AE19" s="34">
        <v>713930</v>
      </c>
      <c r="AF19" s="43">
        <v>-2.6006269808065929</v>
      </c>
      <c r="AG19" s="44">
        <v>-0.1562224163790028</v>
      </c>
    </row>
    <row r="20" spans="1:33" s="45" customFormat="1" ht="10.5" x14ac:dyDescent="0.15">
      <c r="A20" s="110"/>
      <c r="B20" s="29">
        <v>26</v>
      </c>
      <c r="C20" s="47"/>
      <c r="D20" s="47" t="s">
        <v>1088</v>
      </c>
      <c r="E20" s="48"/>
      <c r="F20" s="32"/>
      <c r="G20" s="33" t="s">
        <v>311</v>
      </c>
      <c r="H20" s="34">
        <v>480957.25855999999</v>
      </c>
      <c r="I20" s="34">
        <v>204377.9774524864</v>
      </c>
      <c r="J20" s="34">
        <v>-244781.83939388627</v>
      </c>
      <c r="K20" s="34">
        <v>-244781.83939388627</v>
      </c>
      <c r="L20" s="35">
        <f>IF(ISERROR(K20/$H20*100),"- ",(K20/$H20*100))</f>
        <v>-50.894717781528072</v>
      </c>
      <c r="M20" s="35">
        <f>IF(ISERROR(I20/$H20*100),"- ",(I20/$H20*100))</f>
        <v>42.494000000000007</v>
      </c>
      <c r="N20" s="35">
        <v>-2.259323070192687</v>
      </c>
      <c r="O20" s="35">
        <v>-2.259323070192687</v>
      </c>
      <c r="P20" s="42" t="str">
        <f>IF(AND(O20&lt;0,O19&lt;0),"NA",IF(AND(O20&gt;0,O19&lt;0),"LP",IF(AND(O20&lt;0,O19&gt;0),"PL",((O20/O19-1)*100))))</f>
        <v>NA</v>
      </c>
      <c r="Q20" s="34" t="s">
        <v>214</v>
      </c>
      <c r="R20" s="37" t="s">
        <v>214</v>
      </c>
      <c r="S20" s="34">
        <v>0</v>
      </c>
      <c r="T20" s="38" t="str">
        <f>IF(O20&lt;0,"- ",IF(ISERROR(($E19-S20)/O20),"- ",(($E19-S20)/O20)))</f>
        <v xml:space="preserve">- </v>
      </c>
      <c r="U20" s="34">
        <v>2430095.3411878669</v>
      </c>
      <c r="V20" s="34">
        <v>0</v>
      </c>
      <c r="W20" s="34">
        <v>929583.24030857999</v>
      </c>
      <c r="X20" s="38">
        <f>IF(I20&lt;0,"- ",IF(ISERROR((U20+V20+W20)/I20),"- ",(U20+V20+W20)/I20))</f>
        <v>16.43855479623533</v>
      </c>
      <c r="Y20" s="39">
        <f>IF(ISERROR(W20/H20),"- ",(W20/H20))</f>
        <v>1.9327772349081065</v>
      </c>
      <c r="Z20" s="34">
        <v>-8.7498393010520878</v>
      </c>
      <c r="AA20" s="40" t="str">
        <f>IF(Z20&lt;0,"- ",IF(ISERROR(($E19/Z20)),"- ",(($E19/Z20))))</f>
        <v xml:space="preserve">- </v>
      </c>
      <c r="AB20" s="34">
        <v>0</v>
      </c>
      <c r="AC20" s="41">
        <f>IF(ISERROR(AB20/$E19*100),"- ",(AB20/$E19*100))</f>
        <v>0</v>
      </c>
      <c r="AD20" s="42">
        <v>0</v>
      </c>
      <c r="AE20" s="34">
        <v>1083430</v>
      </c>
      <c r="AF20" s="43">
        <v>-2.9434546774939654</v>
      </c>
      <c r="AG20" s="44">
        <v>-6.9622709987492593E-2</v>
      </c>
    </row>
    <row r="21" spans="1:33" s="45" customFormat="1" ht="10.5" x14ac:dyDescent="0.15">
      <c r="A21" s="110"/>
      <c r="B21" s="29">
        <v>27</v>
      </c>
      <c r="C21" s="47"/>
      <c r="D21" s="49" t="s">
        <v>380</v>
      </c>
      <c r="E21" s="50"/>
      <c r="F21" s="51"/>
      <c r="G21" s="33" t="s">
        <v>407</v>
      </c>
      <c r="H21" s="34">
        <v>562613.79888000002</v>
      </c>
      <c r="I21" s="34">
        <v>257080.7492602272</v>
      </c>
      <c r="J21" s="34">
        <v>-217171.35451662369</v>
      </c>
      <c r="K21" s="34">
        <v>-217171.35451662369</v>
      </c>
      <c r="L21" s="35">
        <f>IF(ISERROR(K21/$H21*100),"- ",(K21/$H21*100))</f>
        <v>-38.600431583610025</v>
      </c>
      <c r="M21" s="35">
        <f>IF(ISERROR(I21/$H21*100),"- ",(I21/$H21*100))</f>
        <v>45.693999999999996</v>
      </c>
      <c r="N21" s="35">
        <v>-2.0044797958024394</v>
      </c>
      <c r="O21" s="35">
        <v>-2.0044797958024394</v>
      </c>
      <c r="P21" s="42" t="str">
        <f>IF(AND(O21&lt;0,O20&lt;0),"NA",IF(AND(O21&gt;0,O20&lt;0),"LP",IF(AND(O21&lt;0,O20&gt;0),"PL",((O21/O20-1)*100))))</f>
        <v>NA</v>
      </c>
      <c r="Q21" s="34" t="s">
        <v>214</v>
      </c>
      <c r="R21" s="37" t="s">
        <v>214</v>
      </c>
      <c r="S21" s="34">
        <v>0</v>
      </c>
      <c r="T21" s="39" t="str">
        <f>IF(O21&lt;0,"- ",IF(ISERROR(($E19-S21)/O21),"- ",(($E19-S21)/O21)))</f>
        <v xml:space="preserve">- </v>
      </c>
      <c r="U21" s="34">
        <v>2582647.3361865678</v>
      </c>
      <c r="V21" s="34">
        <v>0</v>
      </c>
      <c r="W21" s="34">
        <v>929583.24030857999</v>
      </c>
      <c r="X21" s="39">
        <f>IF(I21&lt;0,"- ",IF(ISERROR((U21+V21+W21)/I21),"- ",(U21+V21+W21)/I21))</f>
        <v>13.661974249732447</v>
      </c>
      <c r="Y21" s="39">
        <f>IF(ISERROR(W21/H21),"- ",(W21/H21))</f>
        <v>1.652258160320826</v>
      </c>
      <c r="Z21" s="34">
        <v>-10.754319096854525</v>
      </c>
      <c r="AA21" s="40" t="str">
        <f>IF(Z21&lt;0,"- ",IF(ISERROR(($E19/Z21)),"- ",(($E19/Z21))))</f>
        <v xml:space="preserve">- </v>
      </c>
      <c r="AB21" s="34">
        <v>0</v>
      </c>
      <c r="AC21" s="41">
        <f>IF(ISERROR(AB21/$E19*100),"- ",(AB21/$E19*100))</f>
        <v>0</v>
      </c>
      <c r="AD21" s="42">
        <v>0</v>
      </c>
      <c r="AE21" s="34">
        <v>1083430</v>
      </c>
      <c r="AF21" s="43">
        <v>-2.4443704796347294</v>
      </c>
      <c r="AG21" s="44">
        <v>0.12302598064325533</v>
      </c>
    </row>
    <row r="22" spans="1:33" s="45" customFormat="1" ht="10.5" x14ac:dyDescent="0.15">
      <c r="A22" s="110"/>
      <c r="B22" s="29">
        <v>28</v>
      </c>
      <c r="D22" s="47" t="s">
        <v>1122</v>
      </c>
      <c r="E22" s="50"/>
      <c r="F22" s="52"/>
      <c r="G22" s="33" t="s">
        <v>458</v>
      </c>
      <c r="H22" s="34">
        <v>662028.63095999998</v>
      </c>
      <c r="I22" s="34">
        <v>319720.10703582241</v>
      </c>
      <c r="J22" s="34">
        <v>-173453.10395311489</v>
      </c>
      <c r="K22" s="34">
        <v>-173453.10395311489</v>
      </c>
      <c r="L22" s="35">
        <f>IF(ISERROR(K22/$H22*100),"- ",(K22/$H22*100))</f>
        <v>-26.200242080405584</v>
      </c>
      <c r="M22" s="35">
        <f>IF(ISERROR(I22/$H22*100),"- ",(I22/$H22*100))</f>
        <v>48.294000000000004</v>
      </c>
      <c r="N22" s="35">
        <v>-1.6009627198168306</v>
      </c>
      <c r="O22" s="35">
        <v>-1.6009627198168306</v>
      </c>
      <c r="P22" s="42" t="str">
        <f>IF(AND(O22&lt;0,O21&lt;0),"NA",IF(AND(O22&gt;0,O21&lt;0),"LP",IF(AND(O22&lt;0,O21&gt;0),"PL",((O22/O21-1)*100))))</f>
        <v>NA</v>
      </c>
      <c r="Q22" s="34" t="s">
        <v>214</v>
      </c>
      <c r="R22" s="37" t="s">
        <v>214</v>
      </c>
      <c r="S22" s="34">
        <v>0</v>
      </c>
      <c r="T22" s="39" t="str">
        <f>IF(O22&lt;0,"- ",IF(ISERROR(($E19-S22)/O22),"- ",(($E19-S22)/O22)))</f>
        <v xml:space="preserve">- </v>
      </c>
      <c r="U22" s="34">
        <v>2688220.9605819918</v>
      </c>
      <c r="V22" s="34">
        <v>0</v>
      </c>
      <c r="W22" s="34">
        <v>929583.24030857999</v>
      </c>
      <c r="X22" s="39">
        <f>IF(I22&lt;0,"- ",IF(ISERROR((U22+V22+W22)/I22),"- ",(U22+V22+W22)/I22))</f>
        <v>11.315535436391</v>
      </c>
      <c r="Y22" s="39">
        <f>IF(ISERROR(W22/H22),"- ",(W22/H22))</f>
        <v>1.404143562432643</v>
      </c>
      <c r="Z22" s="34">
        <v>-12.355281816671354</v>
      </c>
      <c r="AA22" s="40" t="str">
        <f>IF(Z22&lt;0,"- ",IF(ISERROR(($E19/Z22)),"- ",(($E19/Z22))))</f>
        <v xml:space="preserve">- </v>
      </c>
      <c r="AB22" s="34">
        <v>0</v>
      </c>
      <c r="AC22" s="41">
        <f>IF(ISERROR(AB22/$E19*100),"- ",(AB22/$E19*100))</f>
        <v>0</v>
      </c>
      <c r="AD22" s="42">
        <v>0</v>
      </c>
      <c r="AE22" s="34">
        <v>1083430</v>
      </c>
      <c r="AF22" s="43">
        <v>-2.1473441636271748</v>
      </c>
      <c r="AG22" s="44">
        <v>0.34005398036978707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summary'!$A$318:$B$321,2,FALSE)</f>
        <v>BHARTIHE IB Equity</v>
      </c>
      <c r="D24" s="30" t="s">
        <v>773</v>
      </c>
      <c r="E24" s="31">
        <v>1508</v>
      </c>
      <c r="F24" s="32">
        <v>8093.168035206354</v>
      </c>
      <c r="G24" s="33" t="s">
        <v>518</v>
      </c>
      <c r="H24" s="34">
        <v>85479</v>
      </c>
      <c r="I24" s="34">
        <v>41972</v>
      </c>
      <c r="J24" s="34">
        <v>12545</v>
      </c>
      <c r="K24" s="34">
        <v>14671</v>
      </c>
      <c r="L24" s="35">
        <f>IF(ISERROR(K24/$H24*100),"- ",(K24/$H24*100))</f>
        <v>17.163279869909566</v>
      </c>
      <c r="M24" s="35">
        <f>IF(ISERROR(I24/$H24*100),"- ",(I24/$H24*100))</f>
        <v>49.102118649024909</v>
      </c>
      <c r="N24" s="35">
        <v>25.09</v>
      </c>
      <c r="O24" s="35">
        <v>29.01</v>
      </c>
      <c r="P24" s="36" t="s">
        <v>50</v>
      </c>
      <c r="Q24" s="34">
        <v>13.987181576592908</v>
      </c>
      <c r="R24" s="37">
        <v>27.75759639762364</v>
      </c>
      <c r="S24" s="34">
        <v>0</v>
      </c>
      <c r="T24" s="38">
        <f>IF(O24&lt;0,"- ",IF(ISERROR(($E24-S24)/O24),"- ",(($E24-S24)/O24)))</f>
        <v>51.982075146501202</v>
      </c>
      <c r="U24" s="34">
        <v>86453</v>
      </c>
      <c r="V24" s="34">
        <v>0</v>
      </c>
      <c r="W24" s="34">
        <v>754000</v>
      </c>
      <c r="X24" s="38">
        <f>IF(I24&lt;0,"- ",IF(ISERROR((U24+V24+W24)/I24),"- ",(U24+V24+W24)/I24))</f>
        <v>20.024135137710854</v>
      </c>
      <c r="Y24" s="39">
        <f>IF(ISERROR(W24/H24),"- ",(W24/H24))</f>
        <v>8.8208799822178552</v>
      </c>
      <c r="Z24" s="34">
        <v>118.642</v>
      </c>
      <c r="AA24" s="40">
        <f>IF(Z24&lt;0,"- ",IF(ISERROR(($E24/Z24)),"- ",(($E24/Z24))))</f>
        <v>12.710507240269045</v>
      </c>
      <c r="AB24" s="34">
        <v>10</v>
      </c>
      <c r="AC24" s="41">
        <f>IF(ISERROR(AB24/$E24*100),"- ",(AB24/$E24*100))</f>
        <v>0.66312997347480107</v>
      </c>
      <c r="AD24" s="42">
        <v>39.856516540454365</v>
      </c>
      <c r="AE24" s="34">
        <v>2500</v>
      </c>
      <c r="AF24" s="43">
        <v>1.6356945548113671</v>
      </c>
      <c r="AG24" s="44">
        <v>4.1514313919052324</v>
      </c>
    </row>
    <row r="25" spans="1:33" s="45" customFormat="1" ht="10.5" x14ac:dyDescent="0.15">
      <c r="A25" s="110"/>
      <c r="B25" s="29">
        <v>26</v>
      </c>
      <c r="C25" s="47"/>
      <c r="D25" s="47" t="s">
        <v>1089</v>
      </c>
      <c r="E25" s="48"/>
      <c r="F25" s="32"/>
      <c r="G25" s="33" t="s">
        <v>311</v>
      </c>
      <c r="H25" s="34">
        <v>94709.159935085685</v>
      </c>
      <c r="I25" s="34">
        <v>53367.028263157052</v>
      </c>
      <c r="J25" s="34">
        <v>19954.632791460026</v>
      </c>
      <c r="K25" s="34">
        <v>19954.632791460026</v>
      </c>
      <c r="L25" s="35">
        <f>IF(ISERROR(K25/$H25*100),"- ",(K25/$H25*100))</f>
        <v>21.069379989366467</v>
      </c>
      <c r="M25" s="35">
        <f>IF(ISERROR(I25/$H25*100),"- ",(I25/$H25*100))</f>
        <v>56.3483281867722</v>
      </c>
      <c r="N25" s="35">
        <v>39.90926558292005</v>
      </c>
      <c r="O25" s="35">
        <v>39.90926558292005</v>
      </c>
      <c r="P25" s="42">
        <f>IF(AND(O25&lt;0,O24&lt;0),"NA",IF(AND(O25&gt;0,O24&lt;0),"LP",IF(AND(O25&lt;0,O24&gt;0),"PL",((O25/O24-1)*100))))</f>
        <v>37.570719003516182</v>
      </c>
      <c r="Q25" s="34">
        <v>19.282253231202446</v>
      </c>
      <c r="R25" s="37">
        <v>30.098249663463879</v>
      </c>
      <c r="S25" s="34">
        <v>0</v>
      </c>
      <c r="T25" s="38">
        <f>IF(O25&lt;0,"- ",IF(ISERROR(($E24-S25)/O25),"- ",(($E24-S25)/O25)))</f>
        <v>37.785711612928758</v>
      </c>
      <c r="U25" s="34">
        <v>64483.462919901001</v>
      </c>
      <c r="V25" s="34">
        <v>0</v>
      </c>
      <c r="W25" s="34">
        <v>754000</v>
      </c>
      <c r="X25" s="38">
        <f>IF(I25&lt;0,"- ",IF(ISERROR((U25+V25+W25)/I25),"- ",(U25+V25+W25)/I25))</f>
        <v>15.336875399617421</v>
      </c>
      <c r="Y25" s="39">
        <f>IF(ISERROR(W25/H25),"- ",(W25/H25))</f>
        <v>7.961215161414132</v>
      </c>
      <c r="Z25" s="34">
        <v>146.55126558292005</v>
      </c>
      <c r="AA25" s="40">
        <f>IF(Z25&lt;0,"- ",IF(ISERROR(($E24/Z25)),"- ",(($E24/Z25))))</f>
        <v>10.289914549709295</v>
      </c>
      <c r="AB25" s="34">
        <v>12</v>
      </c>
      <c r="AC25" s="41">
        <f>IF(ISERROR(AB25/$E24*100),"- ",(AB25/$E24*100))</f>
        <v>0.79575596816976124</v>
      </c>
      <c r="AD25" s="42">
        <v>30.068205527529514</v>
      </c>
      <c r="AE25" s="34">
        <v>2500</v>
      </c>
      <c r="AF25" s="43">
        <v>0.97262594927756119</v>
      </c>
      <c r="AG25" s="44">
        <v>7.0584796270186398</v>
      </c>
    </row>
    <row r="26" spans="1:33" s="45" customFormat="1" ht="10.5" x14ac:dyDescent="0.15">
      <c r="A26" s="110"/>
      <c r="B26" s="29">
        <v>27</v>
      </c>
      <c r="C26" s="47"/>
      <c r="D26" s="49" t="s">
        <v>380</v>
      </c>
      <c r="E26" s="50"/>
      <c r="F26" s="51"/>
      <c r="G26" s="33" t="s">
        <v>407</v>
      </c>
      <c r="H26" s="34">
        <v>105780.17987528909</v>
      </c>
      <c r="I26" s="34">
        <v>61551.569543670674</v>
      </c>
      <c r="J26" s="34">
        <v>29817.392832268608</v>
      </c>
      <c r="K26" s="34">
        <v>29817.392832268608</v>
      </c>
      <c r="L26" s="35">
        <f>IF(ISERROR(K26/$H26*100),"- ",(K26/$H26*100))</f>
        <v>28.188071590937174</v>
      </c>
      <c r="M26" s="35">
        <f>IF(ISERROR(I26/$H26*100),"- ",(I26/$H26*100))</f>
        <v>58.188187632350122</v>
      </c>
      <c r="N26" s="35">
        <v>59.634785664537219</v>
      </c>
      <c r="O26" s="35">
        <v>59.634785664537219</v>
      </c>
      <c r="P26" s="42">
        <f>IF(AND(O26&lt;0,O25&lt;0),"NA",IF(AND(O26&gt;0,O25&lt;0),"LP",IF(AND(O26&lt;0,O25&gt;0),"PL",((O26/O25-1)*100))))</f>
        <v>49.425915995956316</v>
      </c>
      <c r="Q26" s="34">
        <v>21.850360526976043</v>
      </c>
      <c r="R26" s="37">
        <v>35.314300607467516</v>
      </c>
      <c r="S26" s="34">
        <v>0</v>
      </c>
      <c r="T26" s="39">
        <f>IF(O26&lt;0,"- ",IF(ISERROR(($E24-S26)/O26),"- ",(($E24-S26)/O26)))</f>
        <v>25.287254463911932</v>
      </c>
      <c r="U26" s="34">
        <v>33845.10673290486</v>
      </c>
      <c r="V26" s="34">
        <v>0</v>
      </c>
      <c r="W26" s="34">
        <v>754000</v>
      </c>
      <c r="X26" s="39">
        <f>IF(I26&lt;0,"- ",IF(ISERROR((U26+V26+W26)/I26),"- ",(U26+V26+W26)/I26))</f>
        <v>12.799756571177781</v>
      </c>
      <c r="Y26" s="39">
        <f>IF(ISERROR(W26/H26),"- ",(W26/H26))</f>
        <v>7.1279893916699519</v>
      </c>
      <c r="Z26" s="34">
        <v>191.18605124745727</v>
      </c>
      <c r="AA26" s="40">
        <f>IF(Z26&lt;0,"- ",IF(ISERROR(($E24/Z26)),"- ",(($E24/Z26))))</f>
        <v>7.8876047188618106</v>
      </c>
      <c r="AB26" s="34">
        <v>15</v>
      </c>
      <c r="AC26" s="41">
        <f>IF(ISERROR(AB26/$E24*100),"- ",(AB26/$E24*100))</f>
        <v>0.9946949602122015</v>
      </c>
      <c r="AD26" s="42">
        <v>25.153104572856694</v>
      </c>
      <c r="AE26" s="34">
        <v>2500</v>
      </c>
      <c r="AF26" s="43">
        <v>0.4008453321123881</v>
      </c>
      <c r="AG26" s="44" t="s">
        <v>50</v>
      </c>
    </row>
    <row r="27" spans="1:33" s="45" customFormat="1" ht="10.5" x14ac:dyDescent="0.15">
      <c r="A27" s="110"/>
      <c r="B27" s="29">
        <v>28</v>
      </c>
      <c r="D27" s="47" t="s">
        <v>1121</v>
      </c>
      <c r="E27" s="50"/>
      <c r="F27" s="52"/>
      <c r="G27" s="33" t="s">
        <v>458</v>
      </c>
      <c r="H27" s="34">
        <v>117468.75398214837</v>
      </c>
      <c r="I27" s="34">
        <v>70335.731829338241</v>
      </c>
      <c r="J27" s="34">
        <v>41297.876268432665</v>
      </c>
      <c r="K27" s="34">
        <v>41297.876268432665</v>
      </c>
      <c r="L27" s="35">
        <f>IF(ISERROR(K27/$H27*100),"- ",(K27/$H27*100))</f>
        <v>35.156477674657779</v>
      </c>
      <c r="M27" s="35">
        <f>IF(ISERROR(I27/$H27*100),"- ",(I27/$H27*100))</f>
        <v>59.876119772264815</v>
      </c>
      <c r="N27" s="35">
        <v>82.595752536865334</v>
      </c>
      <c r="O27" s="35">
        <v>82.595752536865334</v>
      </c>
      <c r="P27" s="42">
        <f>IF(AND(O27&lt;0,O26&lt;0),"NA",IF(AND(O27&gt;0,O26&lt;0),"LP",IF(AND(O27&lt;0,O26&gt;0),"PL",((O27/O26-1)*100))))</f>
        <v>38.502640055571156</v>
      </c>
      <c r="Q27" s="34">
        <v>23.32980316658632</v>
      </c>
      <c r="R27" s="37">
        <v>36.793615227094087</v>
      </c>
      <c r="S27" s="34">
        <v>0</v>
      </c>
      <c r="T27" s="39">
        <f>IF(O27&lt;0,"- ",IF(ISERROR(($E24-S27)/O27),"- ",(($E24-S27)/O27)))</f>
        <v>18.257597439128936</v>
      </c>
      <c r="U27" s="34">
        <v>-6733.2348397331516</v>
      </c>
      <c r="V27" s="34">
        <v>0</v>
      </c>
      <c r="W27" s="34">
        <v>754000</v>
      </c>
      <c r="X27" s="39">
        <f>IF(I27&lt;0,"- ",IF(ISERROR((U27+V27+W27)/I27),"- ",(U27+V27+W27)/I27))</f>
        <v>10.624283642536426</v>
      </c>
      <c r="Y27" s="39">
        <f>IF(ISERROR(W27/H27),"- ",(W27/H27))</f>
        <v>6.4187281676162566</v>
      </c>
      <c r="Z27" s="34">
        <v>257.78180378432256</v>
      </c>
      <c r="AA27" s="40">
        <f>IF(Z27&lt;0,"- ",IF(ISERROR(($E24/Z27)),"- ",(($E24/Z27))))</f>
        <v>5.8499086353732448</v>
      </c>
      <c r="AB27" s="34">
        <v>16</v>
      </c>
      <c r="AC27" s="41">
        <f>IF(ISERROR(AB27/$E24*100),"- ",(AB27/$E24*100))</f>
        <v>1.0610079575596816</v>
      </c>
      <c r="AD27" s="42">
        <v>19.371456168837071</v>
      </c>
      <c r="AE27" s="34">
        <v>2500</v>
      </c>
      <c r="AF27" s="43">
        <v>-5.9988569464569305E-2</v>
      </c>
      <c r="AG27" s="44" t="s">
        <v>50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10"/>
      <c r="B29" s="46"/>
      <c r="D29" s="84" t="s">
        <v>525</v>
      </c>
      <c r="E29" s="85"/>
      <c r="F29" s="86"/>
      <c r="G29" s="87"/>
      <c r="H29" s="88"/>
      <c r="I29" s="88"/>
      <c r="J29" s="88"/>
      <c r="K29" s="88"/>
      <c r="L29" s="88"/>
      <c r="M29" s="88"/>
      <c r="N29" s="89"/>
      <c r="O29" s="89"/>
      <c r="P29" s="90"/>
      <c r="Q29" s="89"/>
      <c r="R29" s="89"/>
      <c r="S29" s="75"/>
      <c r="T29" s="91"/>
      <c r="U29" s="91"/>
      <c r="V29" s="91"/>
      <c r="W29" s="91"/>
      <c r="X29" s="91"/>
      <c r="Y29" s="89"/>
      <c r="Z29" s="89"/>
      <c r="AA29" s="89"/>
      <c r="AB29" s="89"/>
      <c r="AC29" s="89"/>
      <c r="AD29" s="89"/>
      <c r="AE29" s="89"/>
      <c r="AF29" s="89"/>
      <c r="AG29" s="89"/>
    </row>
    <row r="30" spans="1:33" s="45" customFormat="1" ht="10.5" x14ac:dyDescent="0.15">
      <c r="A30" s="110"/>
      <c r="B30" s="46"/>
      <c r="D30" s="45" t="s">
        <v>36</v>
      </c>
      <c r="E30" s="92"/>
      <c r="F30" s="93"/>
      <c r="G30" s="94"/>
      <c r="H30" s="56"/>
      <c r="I30" s="56"/>
      <c r="J30" s="56"/>
      <c r="K30" s="56"/>
      <c r="L30" s="56"/>
      <c r="M30" s="56"/>
      <c r="N30" s="57"/>
      <c r="O30" s="57"/>
      <c r="P30" s="95"/>
      <c r="Q30" s="57"/>
      <c r="R30" s="57"/>
      <c r="S30" s="44"/>
      <c r="T30" s="61"/>
      <c r="U30" s="61"/>
      <c r="V30" s="61"/>
      <c r="W30" s="61"/>
      <c r="X30" s="61"/>
      <c r="Y30" s="57"/>
      <c r="Z30" s="57"/>
      <c r="AA30" s="57"/>
      <c r="AB30" s="57"/>
      <c r="AC30" s="57"/>
      <c r="AD30" s="57"/>
      <c r="AE30" s="57"/>
      <c r="AF30" s="57"/>
      <c r="AG30" s="57"/>
    </row>
    <row r="31" spans="1:33" s="97" customFormat="1" x14ac:dyDescent="0.2">
      <c r="A31" s="112"/>
      <c r="B31" s="96"/>
      <c r="E31" s="98"/>
      <c r="F31" s="99"/>
      <c r="G31" s="100"/>
      <c r="H31" s="101"/>
      <c r="I31" s="101"/>
      <c r="J31" s="101"/>
      <c r="K31" s="101"/>
      <c r="L31" s="101"/>
      <c r="M31" s="101"/>
      <c r="N31" s="102"/>
      <c r="O31" s="102"/>
      <c r="P31" s="103"/>
      <c r="Q31" s="102"/>
      <c r="R31" s="102"/>
      <c r="S31" s="104"/>
      <c r="T31" s="105"/>
      <c r="U31" s="105"/>
      <c r="V31" s="105"/>
      <c r="W31" s="105"/>
      <c r="X31" s="105"/>
      <c r="Y31" s="102"/>
      <c r="Z31" s="102"/>
      <c r="AA31" s="102"/>
      <c r="AB31" s="102"/>
      <c r="AC31" s="102"/>
      <c r="AD31" s="102"/>
      <c r="AE31" s="102"/>
      <c r="AF31" s="102"/>
      <c r="AG31" s="102"/>
    </row>
    <row r="32" spans="1:33" s="97" customFormat="1" x14ac:dyDescent="0.2">
      <c r="A32" s="112"/>
      <c r="B32" s="96"/>
      <c r="E32" s="98"/>
      <c r="F32" s="99"/>
      <c r="G32" s="100"/>
      <c r="H32" s="101"/>
      <c r="I32" s="101"/>
      <c r="J32" s="101"/>
      <c r="K32" s="101"/>
      <c r="L32" s="101"/>
      <c r="M32" s="101"/>
      <c r="N32" s="102"/>
      <c r="O32" s="102"/>
      <c r="P32" s="103"/>
      <c r="Q32" s="102"/>
      <c r="R32" s="102"/>
      <c r="S32" s="104"/>
      <c r="T32" s="105"/>
      <c r="U32" s="105"/>
      <c r="V32" s="105"/>
      <c r="W32" s="105"/>
      <c r="X32" s="105"/>
      <c r="Y32" s="102"/>
      <c r="Z32" s="102"/>
      <c r="AA32" s="102"/>
      <c r="AB32" s="102"/>
      <c r="AC32" s="102"/>
      <c r="AD32" s="102"/>
      <c r="AE32" s="102"/>
      <c r="AF32" s="102"/>
      <c r="AG32" s="102"/>
    </row>
    <row r="33" spans="1:33" s="97" customFormat="1" x14ac:dyDescent="0.2">
      <c r="A33" s="112"/>
      <c r="B33" s="96"/>
      <c r="E33" s="98"/>
      <c r="F33" s="99"/>
      <c r="G33" s="100"/>
      <c r="H33" s="101"/>
      <c r="I33" s="101"/>
      <c r="J33" s="101"/>
      <c r="K33" s="101"/>
      <c r="L33" s="101"/>
      <c r="M33" s="101"/>
      <c r="N33" s="102"/>
      <c r="O33" s="102"/>
      <c r="P33" s="103"/>
      <c r="Q33" s="102"/>
      <c r="R33" s="102"/>
      <c r="S33" s="104"/>
      <c r="T33" s="105"/>
      <c r="U33" s="105"/>
      <c r="V33" s="105"/>
      <c r="W33" s="105"/>
      <c r="X33" s="105"/>
      <c r="Y33" s="102"/>
      <c r="Z33" s="102"/>
      <c r="AA33" s="102"/>
      <c r="AB33" s="102"/>
      <c r="AC33" s="102"/>
      <c r="AD33" s="102"/>
      <c r="AE33" s="102"/>
      <c r="AF33" s="102"/>
      <c r="AG33" s="102"/>
    </row>
  </sheetData>
  <mergeCells count="11">
    <mergeCell ref="H4:J4"/>
    <mergeCell ref="K4:N4"/>
    <mergeCell ref="P4:T4"/>
    <mergeCell ref="H5:J5"/>
    <mergeCell ref="K5:N5"/>
    <mergeCell ref="P5:T5"/>
    <mergeCell ref="AE7:AG7"/>
    <mergeCell ref="H7:P7"/>
    <mergeCell ref="Q7:R7"/>
    <mergeCell ref="S7:AA7"/>
    <mergeCell ref="AB7:AD7"/>
  </mergeCells>
  <conditionalFormatting sqref="G9:G12">
    <cfRule type="cellIs" dxfId="24" priority="9" stopIfTrue="1" operator="equal">
      <formula>#DIV/0!</formula>
    </cfRule>
  </conditionalFormatting>
  <conditionalFormatting sqref="G14:G17">
    <cfRule type="cellIs" dxfId="23" priority="1" stopIfTrue="1" operator="equal">
      <formula>#DIV/0!</formula>
    </cfRule>
  </conditionalFormatting>
  <conditionalFormatting sqref="G19:G22 G24:G27">
    <cfRule type="cellIs" dxfId="22" priority="3" stopIfTrue="1" operator="equal">
      <formula>#DIV/0!</formula>
    </cfRule>
  </conditionalFormatting>
  <conditionalFormatting sqref="AG9:AG12">
    <cfRule type="cellIs" dxfId="21" priority="16" stopIfTrue="1" operator="equal">
      <formula>#DIV/0!</formula>
    </cfRule>
  </conditionalFormatting>
  <conditionalFormatting sqref="AG14:AG17">
    <cfRule type="cellIs" dxfId="20" priority="2" stopIfTrue="1" operator="equal">
      <formula>#DIV/0!</formula>
    </cfRule>
  </conditionalFormatting>
  <conditionalFormatting sqref="AG19:AG22 AG24:AG27">
    <cfRule type="cellIs" dxfId="19" priority="4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FBA5-BF14-4052-BA03-E367CBAD0A08}">
  <sheetPr codeName="Sheet36">
    <pageSetUpPr autoPageBreaks="0"/>
  </sheetPr>
  <dimension ref="A1:AG33"/>
  <sheetViews>
    <sheetView showGridLines="0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I19" sqref="I19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5.7109375" style="9" hidden="1" customWidth="1"/>
    <col min="4" max="4" width="25.28515625" style="9" customWidth="1"/>
    <col min="5" max="5" width="4.85546875" style="9" bestFit="1" customWidth="1"/>
    <col min="6" max="6" width="16.85546875" style="9" customWidth="1"/>
    <col min="7" max="7" width="5.5703125" style="9" bestFit="1" customWidth="1"/>
    <col min="8" max="10" width="7" style="9" bestFit="1" customWidth="1"/>
    <col min="11" max="11" width="7.42578125" style="9" bestFit="1" customWidth="1"/>
    <col min="12" max="12" width="4.85546875" style="10" bestFit="1" customWidth="1"/>
    <col min="13" max="13" width="6.28515625" style="10" bestFit="1" customWidth="1"/>
    <col min="14" max="14" width="4.85546875" style="9" bestFit="1" customWidth="1"/>
    <col min="15" max="16" width="5.7109375" style="9" bestFit="1" customWidth="1"/>
    <col min="17" max="17" width="5.140625" style="9" bestFit="1" customWidth="1"/>
    <col min="18" max="18" width="3.28515625" style="9" bestFit="1" customWidth="1"/>
    <col min="19" max="19" width="3.8554687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.28515625" style="9" bestFit="1" customWidth="1"/>
    <col min="25" max="25" width="5.5703125" style="9" bestFit="1" customWidth="1"/>
    <col min="26" max="26" width="5" style="9" bestFit="1" customWidth="1"/>
    <col min="27" max="27" width="3.5703125" style="9" bestFit="1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6.140625" style="9" bestFit="1" customWidth="1"/>
    <col min="32" max="32" width="4.4257812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366</v>
      </c>
      <c r="K6" s="501"/>
      <c r="L6" s="501"/>
      <c r="M6" s="501"/>
      <c r="N6" s="501"/>
      <c r="P6" s="501"/>
      <c r="Q6" s="501"/>
      <c r="R6" s="501"/>
      <c r="S6" s="501"/>
      <c r="T6" s="501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52.5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summary'!$A$323:$B$326,2,FALSE)</f>
        <v>ADSEZ IB Equity</v>
      </c>
      <c r="D9" s="30" t="s">
        <v>777</v>
      </c>
      <c r="E9" s="31">
        <v>1377.6</v>
      </c>
      <c r="F9" s="32">
        <v>34067.880141735623</v>
      </c>
      <c r="G9" s="33" t="s">
        <v>518</v>
      </c>
      <c r="H9" s="34">
        <v>304753.3</v>
      </c>
      <c r="I9" s="34">
        <v>184213.69999999998</v>
      </c>
      <c r="J9" s="34">
        <v>110923.09999999996</v>
      </c>
      <c r="K9" s="34">
        <v>107731.69999999997</v>
      </c>
      <c r="L9" s="35">
        <f>IF(ISERROR(K9/$H9*100),"- ",(K9/$H9*100))</f>
        <v>35.350462160705057</v>
      </c>
      <c r="M9" s="35">
        <f>IF(ISERROR(I9/$H9*100),"- ",(I9/$H9*100))</f>
        <v>60.446826990880822</v>
      </c>
      <c r="N9" s="35">
        <v>51.349721084183948</v>
      </c>
      <c r="O9" s="35">
        <v>49.872323681225822</v>
      </c>
      <c r="P9" s="36" t="s">
        <v>50</v>
      </c>
      <c r="Q9" s="34">
        <v>13.039190588895803</v>
      </c>
      <c r="R9" s="37">
        <v>18.674215740383783</v>
      </c>
      <c r="S9" s="34">
        <v>0</v>
      </c>
      <c r="T9" s="38">
        <f>IF(O9&lt;0,"- ",IF(ISERROR(($E9-S9)/O9),"- ",(($E9-S9)/O9)))</f>
        <v>27.622534871351711</v>
      </c>
      <c r="U9" s="34">
        <v>352964.89999999997</v>
      </c>
      <c r="V9" s="34">
        <v>25379.5</v>
      </c>
      <c r="W9" s="34">
        <v>3173934.0534047997</v>
      </c>
      <c r="X9" s="38">
        <f>IF(I9&lt;0,"- ",IF(ISERROR((U9+V9+W9)/I9),"- ",(U9+V9+W9)/I9))</f>
        <v>19.283465091927471</v>
      </c>
      <c r="Y9" s="39">
        <f>IF(ISERROR(W9/H9),"- ",(W9/H9))</f>
        <v>10.414765167119764</v>
      </c>
      <c r="Z9" s="34">
        <v>289.03265976899752</v>
      </c>
      <c r="AA9" s="40">
        <f>IF(Z9&lt;0,"- ",IF(ISERROR(($E9/Z9)),"- ",(($E9/Z9))))</f>
        <v>4.7662433757521177</v>
      </c>
      <c r="AB9" s="34">
        <v>7</v>
      </c>
      <c r="AC9" s="41">
        <f>IF(ISERROR(AB9/$E9*100),"- ",(AB9/$E9*100))</f>
        <v>0.50813008130081305</v>
      </c>
      <c r="AD9" s="42">
        <v>13.632011727043336</v>
      </c>
      <c r="AE9" s="34">
        <v>4320.3</v>
      </c>
      <c r="AF9" s="43">
        <v>0.59065547020599851</v>
      </c>
      <c r="AG9" s="44">
        <v>5.0548740100791925</v>
      </c>
    </row>
    <row r="10" spans="1:33" s="45" customFormat="1" ht="10.5" x14ac:dyDescent="0.15">
      <c r="A10" s="110"/>
      <c r="B10" s="29">
        <v>26</v>
      </c>
      <c r="C10" s="47"/>
      <c r="D10" s="47" t="s">
        <v>1090</v>
      </c>
      <c r="E10" s="48"/>
      <c r="F10" s="32"/>
      <c r="G10" s="33" t="s">
        <v>311</v>
      </c>
      <c r="H10" s="34">
        <v>382031.39429104427</v>
      </c>
      <c r="I10" s="34">
        <v>223585.70650180691</v>
      </c>
      <c r="J10" s="34">
        <v>133777.40220018273</v>
      </c>
      <c r="K10" s="34">
        <v>133777.40220018273</v>
      </c>
      <c r="L10" s="35">
        <f>IF(ISERROR(K10/$H10*100),"- ",(K10/$H10*100))</f>
        <v>35.017384487063033</v>
      </c>
      <c r="M10" s="35">
        <f>IF(ISERROR(I10/$H10*100),"- ",(I10/$H10*100))</f>
        <v>58.525479801660452</v>
      </c>
      <c r="N10" s="35">
        <v>61.929681827735443</v>
      </c>
      <c r="O10" s="35">
        <v>61.929681827735443</v>
      </c>
      <c r="P10" s="42">
        <f>IF(AND(O10&lt;0,O9&lt;0),"NA",IF(AND(O10&gt;0,O9&lt;0),"LP",IF(AND(O10&lt;0,O9&gt;0),"PL",((O10/O9-1)*100))))</f>
        <v>24.176451499589046</v>
      </c>
      <c r="Q10" s="34">
        <v>14.457583152770367</v>
      </c>
      <c r="R10" s="37">
        <v>19.594342740159401</v>
      </c>
      <c r="S10" s="34">
        <v>0</v>
      </c>
      <c r="T10" s="38">
        <f>IF(O10&lt;0,"- ",IF(ISERROR(($E9-S10)/O10),"- ",(($E9-S10)/O10)))</f>
        <v>22.244583846433336</v>
      </c>
      <c r="U10" s="34">
        <v>301731.54098877829</v>
      </c>
      <c r="V10" s="34">
        <v>25379.5</v>
      </c>
      <c r="W10" s="34">
        <v>3173934.0534047997</v>
      </c>
      <c r="X10" s="38">
        <f>IF(I10&lt;0,"- ",IF(ISERROR((U10+V10+W10)/I10),"- ",(U10+V10+W10)/I10))</f>
        <v>15.658626614243268</v>
      </c>
      <c r="Y10" s="39">
        <f>IF(ISERROR(W10/H10),"- ",(W10/H10))</f>
        <v>8.3080451000495277</v>
      </c>
      <c r="Z10" s="34">
        <v>343.08532090516968</v>
      </c>
      <c r="AA10" s="40">
        <f>IF(Z10&lt;0,"- ",IF(ISERROR(($E9/Z10)),"- ",(($E9/Z10))))</f>
        <v>4.0153277218781822</v>
      </c>
      <c r="AB10" s="34">
        <v>7.8770206915633212</v>
      </c>
      <c r="AC10" s="41">
        <f>IF(ISERROR(AB10/$E9*100),"- ",(AB10/$E9*100))</f>
        <v>0.5717930234874653</v>
      </c>
      <c r="AD10" s="42">
        <v>12.719297853772545</v>
      </c>
      <c r="AE10" s="34">
        <v>4320.3</v>
      </c>
      <c r="AF10" s="43">
        <v>0.4261056852936993</v>
      </c>
      <c r="AG10" s="44">
        <v>5.3933504403170227</v>
      </c>
    </row>
    <row r="11" spans="1:33" s="45" customFormat="1" ht="10.5" x14ac:dyDescent="0.15">
      <c r="A11" s="110"/>
      <c r="B11" s="29">
        <v>27</v>
      </c>
      <c r="C11" s="47"/>
      <c r="D11" s="49" t="s">
        <v>972</v>
      </c>
      <c r="E11" s="50"/>
      <c r="F11" s="51"/>
      <c r="G11" s="33" t="s">
        <v>407</v>
      </c>
      <c r="H11" s="34">
        <v>436340.19759156473</v>
      </c>
      <c r="I11" s="34">
        <v>250397.35276945771</v>
      </c>
      <c r="J11" s="34">
        <v>150426.76203890878</v>
      </c>
      <c r="K11" s="34">
        <v>150426.76203890878</v>
      </c>
      <c r="L11" s="35">
        <f>IF(ISERROR(K11/$H11*100),"- ",(K11/$H11*100))</f>
        <v>34.474651400262559</v>
      </c>
      <c r="M11" s="35">
        <f>IF(ISERROR(I11/$H11*100),"- ",(I11/$H11*100))</f>
        <v>57.385809089228488</v>
      </c>
      <c r="N11" s="35">
        <v>69.63718354693367</v>
      </c>
      <c r="O11" s="35">
        <v>69.63718354693367</v>
      </c>
      <c r="P11" s="42">
        <f>IF(AND(O11&lt;0,O10&lt;0),"NA",IF(AND(O11&gt;0,O10&lt;0),"LP",IF(AND(O11&lt;0,O10&gt;0),"PL",((O11/O10-1)*100))))</f>
        <v>12.445569703777149</v>
      </c>
      <c r="Q11" s="34">
        <v>14.7381454083124</v>
      </c>
      <c r="R11" s="37">
        <v>18.656875562815799</v>
      </c>
      <c r="S11" s="34">
        <v>0</v>
      </c>
      <c r="T11" s="39">
        <f>IF(O11&lt;0,"- ",IF(ISERROR(($E9-S11)/O11),"- ",(($E9-S11)/O11)))</f>
        <v>19.782534701041332</v>
      </c>
      <c r="U11" s="34">
        <v>247410.31210839667</v>
      </c>
      <c r="V11" s="34">
        <v>25379.5</v>
      </c>
      <c r="W11" s="34">
        <v>3173934.0534047997</v>
      </c>
      <c r="X11" s="39">
        <f>IF(I11&lt;0,"- ",IF(ISERROR((U11+V11+W11)/I11),"- ",(U11+V11+W11)/I11))</f>
        <v>13.765017191242492</v>
      </c>
      <c r="Y11" s="39">
        <f>IF(ISERROR(W11/H11),"- ",(W11/H11))</f>
        <v>7.2739895863909236</v>
      </c>
      <c r="Z11" s="34">
        <v>403.41891891218211</v>
      </c>
      <c r="AA11" s="40">
        <f>IF(Z11&lt;0,"- ",IF(ISERROR(($E9/Z11)),"- ",(($E9/Z11))))</f>
        <v>3.41481258170711</v>
      </c>
      <c r="AB11" s="34">
        <v>9.3035855399212348</v>
      </c>
      <c r="AC11" s="41">
        <f>IF(ISERROR(AB11/$E9*100),"- ",(AB11/$E9*100))</f>
        <v>0.6753473823984637</v>
      </c>
      <c r="AD11" s="42">
        <v>13.360083027555037</v>
      </c>
      <c r="AE11" s="34">
        <v>4320.3</v>
      </c>
      <c r="AF11" s="43">
        <v>0.29748971001360913</v>
      </c>
      <c r="AG11" s="44">
        <v>5.8108233605786683</v>
      </c>
    </row>
    <row r="12" spans="1:33" s="45" customFormat="1" ht="10.5" x14ac:dyDescent="0.15">
      <c r="A12" s="110"/>
      <c r="B12" s="29">
        <v>28</v>
      </c>
      <c r="D12" s="47" t="s">
        <v>1121</v>
      </c>
      <c r="E12" s="50"/>
      <c r="F12" s="52"/>
      <c r="G12" s="33" t="s">
        <v>458</v>
      </c>
      <c r="H12" s="34">
        <v>481937.45859247021</v>
      </c>
      <c r="I12" s="34">
        <v>275822.43686953682</v>
      </c>
      <c r="J12" s="34">
        <v>169236.51697413408</v>
      </c>
      <c r="K12" s="34">
        <v>169236.51697413408</v>
      </c>
      <c r="L12" s="35">
        <f>IF(ISERROR(K12/$H12*100),"- ",(K12/$H12*100))</f>
        <v>35.115866998261637</v>
      </c>
      <c r="M12" s="35">
        <f>IF(ISERROR(I12/$H12*100),"- ",(I12/$H12*100))</f>
        <v>57.231998042877642</v>
      </c>
      <c r="N12" s="35">
        <v>78.344798728854045</v>
      </c>
      <c r="O12" s="35">
        <v>78.344798728854045</v>
      </c>
      <c r="P12" s="42">
        <f>IF(AND(O12&lt;0,O11&lt;0),"NA",IF(AND(O12&gt;0,O11&lt;0),"LP",IF(AND(O12&lt;0,O11&gt;0),"PL",((O12/O11-1)*100))))</f>
        <v>12.50426099736166</v>
      </c>
      <c r="Q12" s="34">
        <v>14.790870694472494</v>
      </c>
      <c r="R12" s="37">
        <v>17.907360746234747</v>
      </c>
      <c r="S12" s="34">
        <v>0</v>
      </c>
      <c r="T12" s="39">
        <f>IF(O12&lt;0,"- ",IF(ISERROR(($E9-S12)/O12),"- ",(($E9-S12)/O12)))</f>
        <v>17.58380929368111</v>
      </c>
      <c r="U12" s="34">
        <v>170441.76507084095</v>
      </c>
      <c r="V12" s="34">
        <v>25379.5</v>
      </c>
      <c r="W12" s="34">
        <v>3173934.0534047997</v>
      </c>
      <c r="X12" s="39">
        <f>IF(I12&lt;0,"- ",IF(ISERROR((U12+V12+W12)/I12),"- ",(U12+V12+W12)/I12))</f>
        <v>12.217118218230826</v>
      </c>
      <c r="Y12" s="39">
        <f>IF(ISERROR(W12/H12),"- ",(W12/H12))</f>
        <v>6.5857799530139891</v>
      </c>
      <c r="Z12" s="34">
        <v>471.58214728711289</v>
      </c>
      <c r="AA12" s="40">
        <f>IF(Z12&lt;0,"- ",IF(ISERROR(($E9/Z12)),"- ",(($E9/Z12))))</f>
        <v>2.9212301778703194</v>
      </c>
      <c r="AB12" s="34">
        <v>10.181570353923282</v>
      </c>
      <c r="AC12" s="41">
        <f>IF(ISERROR(AB12/$E9*100),"- ",(AB12/$E9*100))</f>
        <v>0.73908031024414078</v>
      </c>
      <c r="AD12" s="42">
        <v>12.995847228047641</v>
      </c>
      <c r="AE12" s="34">
        <v>4320.3</v>
      </c>
      <c r="AF12" s="43">
        <v>0.17563235511845746</v>
      </c>
      <c r="AG12" s="44">
        <v>6.3711721364899496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A9+1</f>
        <v>2</v>
      </c>
      <c r="B14" s="29">
        <v>25</v>
      </c>
      <c r="C14" s="30" t="str">
        <f>VLOOKUP($A14,'All cos summary'!$A$323:$B$326,2,FALSE)</f>
        <v>JSWINFRA IB Equity</v>
      </c>
      <c r="D14" s="63" t="s">
        <v>1157</v>
      </c>
      <c r="E14" s="64">
        <v>241.25</v>
      </c>
      <c r="F14" s="65">
        <v>5397.301668437718</v>
      </c>
      <c r="G14" s="33" t="s">
        <v>518</v>
      </c>
      <c r="H14" s="66">
        <v>44761.4</v>
      </c>
      <c r="I14" s="66">
        <v>22621.800000000003</v>
      </c>
      <c r="J14" s="66">
        <v>15030.800000000001</v>
      </c>
      <c r="K14" s="66">
        <v>15030.800000000001</v>
      </c>
      <c r="L14" s="67">
        <f>IF(ISERROR(K14/$H14*100),"- ",(K14/$H14*100))</f>
        <v>33.579825474627697</v>
      </c>
      <c r="M14" s="67">
        <f>IF(ISERROR(I14/$H14*100),"- ",(I14/$H14*100))</f>
        <v>50.538633733529338</v>
      </c>
      <c r="N14" s="67">
        <v>7.2711919960544371</v>
      </c>
      <c r="O14" s="67">
        <v>7.2711919960544371</v>
      </c>
      <c r="P14" s="68" t="s">
        <v>50</v>
      </c>
      <c r="Q14" s="66">
        <v>14.272658996688476</v>
      </c>
      <c r="R14" s="69">
        <v>16.961665066133431</v>
      </c>
      <c r="S14" s="66">
        <v>0</v>
      </c>
      <c r="T14" s="70">
        <f>IF(O14&lt;0,"- ",IF(ISERROR(($E14-S14)/O14),"- ",(($E14-S14)/O14)))</f>
        <v>33.178879079373694</v>
      </c>
      <c r="U14" s="66">
        <v>18639.999999999996</v>
      </c>
      <c r="V14" s="66">
        <v>7918.9</v>
      </c>
      <c r="W14" s="66">
        <v>502839.60993999999</v>
      </c>
      <c r="X14" s="70">
        <f>IF(I14&lt;0,"- ",IF(ISERROR((U14+V14+W14)/I14),"- ",(U14+V14+W14)/I14))</f>
        <v>23.402139084422988</v>
      </c>
      <c r="Y14" s="70">
        <f>IF(ISERROR(W14/H14),"- ",(W14/H14))</f>
        <v>11.233777539129695</v>
      </c>
      <c r="Z14" s="66">
        <v>46.765854834820352</v>
      </c>
      <c r="AA14" s="71">
        <f>IF(Z14&lt;0,"- ",IF(ISERROR(($E14/Z14)),"- ",(($E14/Z14))))</f>
        <v>5.1586782889377014</v>
      </c>
      <c r="AB14" s="66">
        <v>0.81022425850012059</v>
      </c>
      <c r="AC14" s="72">
        <f>IF(ISERROR(AB14/$E14*100),"- ",(AB14/$E14*100))</f>
        <v>0.33584425222802927</v>
      </c>
      <c r="AD14" s="73">
        <v>11.177049791095616</v>
      </c>
      <c r="AE14" s="66">
        <v>4147</v>
      </c>
      <c r="AF14" s="74">
        <v>0.19914732040549551</v>
      </c>
      <c r="AG14" s="75">
        <v>6.4560472642432458</v>
      </c>
    </row>
    <row r="15" spans="1:33" s="45" customFormat="1" ht="10.5" x14ac:dyDescent="0.15">
      <c r="A15" s="110"/>
      <c r="B15" s="29">
        <v>26</v>
      </c>
      <c r="C15" s="47"/>
      <c r="D15" s="47" t="s">
        <v>1091</v>
      </c>
      <c r="E15" s="48"/>
      <c r="F15" s="32"/>
      <c r="G15" s="33" t="s">
        <v>311</v>
      </c>
      <c r="H15" s="34">
        <v>54845.015977051422</v>
      </c>
      <c r="I15" s="34">
        <v>26137.079460543624</v>
      </c>
      <c r="J15" s="34">
        <v>15709.978750618249</v>
      </c>
      <c r="K15" s="34">
        <v>15709.978750618249</v>
      </c>
      <c r="L15" s="35">
        <f>IF(ISERROR(K15/$H15*100),"- ",(K15/$H15*100))</f>
        <v>28.644314293192497</v>
      </c>
      <c r="M15" s="35">
        <f>IF(ISERROR(I15/$H15*100),"- ",(I15/$H15*100))</f>
        <v>47.656252796936108</v>
      </c>
      <c r="N15" s="35">
        <v>7.5284431535249769</v>
      </c>
      <c r="O15" s="35">
        <v>7.5284431535249769</v>
      </c>
      <c r="P15" s="42">
        <f>IF(AND(O15&lt;0,O14&lt;0),"NA",IF(AND(O15&gt;0,O14&lt;0),"LP",IF(AND(O15&lt;0,O14&gt;0),"PL",((O15/O14-1)*100))))</f>
        <v>3.5379502784431027</v>
      </c>
      <c r="Q15" s="34">
        <v>13.503996758274948</v>
      </c>
      <c r="R15" s="37">
        <v>15.104225395893211</v>
      </c>
      <c r="S15" s="34">
        <v>0</v>
      </c>
      <c r="T15" s="38">
        <f>IF(O15&lt;0,"- ",IF(ISERROR(($E14-S15)/O15),"- ",(($E14-S15)/O15)))</f>
        <v>32.045138029240697</v>
      </c>
      <c r="U15" s="34">
        <v>57020.600000000006</v>
      </c>
      <c r="V15" s="34">
        <v>7918.9</v>
      </c>
      <c r="W15" s="34">
        <v>502839.60993999999</v>
      </c>
      <c r="X15" s="38">
        <f>IF(I15&lt;0,"- ",IF(ISERROR((U15+V15+W15)/I15),"- ",(U15+V15+W15)/I15))</f>
        <v>21.723127513045821</v>
      </c>
      <c r="Y15" s="39">
        <f>IF(ISERROR(W15/H15),"- ",(W15/H15))</f>
        <v>9.1683738436761715</v>
      </c>
      <c r="Z15" s="34">
        <v>52.881894643151547</v>
      </c>
      <c r="AA15" s="40">
        <f>IF(Z15&lt;0,"- ",IF(ISERROR(($E14/Z15)),"- ",(($E14/Z15))))</f>
        <v>4.5620528846018384</v>
      </c>
      <c r="AB15" s="34">
        <v>0.92350329624356386</v>
      </c>
      <c r="AC15" s="41">
        <f>IF(ISERROR(AB15/$E14*100),"- ",(AB15/$E14*100))</f>
        <v>0.38279929377971561</v>
      </c>
      <c r="AD15" s="42">
        <v>12.344745673415778</v>
      </c>
      <c r="AE15" s="34">
        <v>4200</v>
      </c>
      <c r="AF15" s="43">
        <v>0.5094336734814563</v>
      </c>
      <c r="AG15" s="44">
        <v>4.9858008022509477</v>
      </c>
    </row>
    <row r="16" spans="1:33" s="45" customFormat="1" ht="10.5" x14ac:dyDescent="0.15">
      <c r="A16" s="110"/>
      <c r="B16" s="29">
        <v>27</v>
      </c>
      <c r="C16" s="47"/>
      <c r="D16" s="49" t="s">
        <v>828</v>
      </c>
      <c r="E16" s="50"/>
      <c r="F16" s="51"/>
      <c r="G16" s="33" t="s">
        <v>407</v>
      </c>
      <c r="H16" s="34">
        <v>67145.942064548173</v>
      </c>
      <c r="I16" s="34">
        <v>29889.128967086261</v>
      </c>
      <c r="J16" s="34">
        <v>17581.291257779008</v>
      </c>
      <c r="K16" s="34">
        <v>17581.291257779008</v>
      </c>
      <c r="L16" s="35">
        <f>IF(ISERROR(K16/$H16*100),"- ",(K16/$H16*100))</f>
        <v>26.183698846429039</v>
      </c>
      <c r="M16" s="35">
        <f>IF(ISERROR(I16/$H16*100),"- ",(I16/$H16*100))</f>
        <v>44.513678783974008</v>
      </c>
      <c r="N16" s="35">
        <v>7.9170755164089401</v>
      </c>
      <c r="O16" s="35">
        <v>7.9170755164089401</v>
      </c>
      <c r="P16" s="42">
        <f>IF(AND(O16&lt;0,O15&lt;0),"NA",IF(AND(O16&gt;0,O15&lt;0),"LP",IF(AND(O16&lt;0,O15&gt;0),"PL",((O16/O15-1)*100))))</f>
        <v>5.1621876523301857</v>
      </c>
      <c r="Q16" s="34">
        <v>10.412312464435516</v>
      </c>
      <c r="R16" s="37">
        <v>11.2156464102474</v>
      </c>
      <c r="S16" s="34">
        <v>0</v>
      </c>
      <c r="T16" s="39">
        <f>IF(O16&lt;0,"- ",IF(ISERROR(($E14-S16)/O16),"- ",(($E14-S16)/O16)))</f>
        <v>30.472110503428311</v>
      </c>
      <c r="U16" s="34">
        <v>66382.399999999994</v>
      </c>
      <c r="V16" s="34">
        <v>7918.9</v>
      </c>
      <c r="W16" s="34">
        <v>502839.60993999999</v>
      </c>
      <c r="X16" s="39">
        <f>IF(I16&lt;0,"- ",IF(ISERROR((U16+V16+W16)/I16),"- ",(U16+V16+W16)/I16))</f>
        <v>19.309392072801593</v>
      </c>
      <c r="Y16" s="39">
        <f>IF(ISERROR(W16/H16),"- ",(W16/H16))</f>
        <v>7.4887564978478434</v>
      </c>
      <c r="Z16" s="34">
        <v>86.471824920404231</v>
      </c>
      <c r="AA16" s="40">
        <f>IF(Z16&lt;0,"- ",IF(ISERROR(($E14/Z16)),"- ",(($E14/Z16))))</f>
        <v>2.7899260854280143</v>
      </c>
      <c r="AB16" s="34">
        <v>0.87106218850554107</v>
      </c>
      <c r="AC16" s="41">
        <f>IF(ISERROR(AB16/$E14*100),"- ",(AB16/$E14*100))</f>
        <v>0.36106204704892897</v>
      </c>
      <c r="AD16" s="42">
        <v>11.600229674694406</v>
      </c>
      <c r="AE16" s="34">
        <v>4682.72</v>
      </c>
      <c r="AF16" s="43">
        <v>0.40310980777275135</v>
      </c>
      <c r="AG16" s="44">
        <v>5.706499579760286</v>
      </c>
    </row>
    <row r="17" spans="1:33" s="45" customFormat="1" ht="10.5" x14ac:dyDescent="0.15">
      <c r="A17" s="110"/>
      <c r="B17" s="29">
        <v>28</v>
      </c>
      <c r="D17" s="47" t="s">
        <v>1123</v>
      </c>
      <c r="E17" s="50"/>
      <c r="F17" s="52"/>
      <c r="G17" s="33" t="s">
        <v>458</v>
      </c>
      <c r="H17" s="34">
        <v>102327.65129340329</v>
      </c>
      <c r="I17" s="34">
        <v>44566.523172193665</v>
      </c>
      <c r="J17" s="34">
        <v>24280.812664073797</v>
      </c>
      <c r="K17" s="34">
        <v>24280.812664073797</v>
      </c>
      <c r="L17" s="35">
        <f>IF(ISERROR(K17/$H17*100),"- ",(K17/$H17*100))</f>
        <v>23.72849601956915</v>
      </c>
      <c r="M17" s="35">
        <f>IF(ISERROR(I17/$H17*100),"- ",(I17/$H17*100))</f>
        <v>43.552766636271571</v>
      </c>
      <c r="N17" s="35">
        <v>10.370388434104024</v>
      </c>
      <c r="O17" s="35">
        <v>10.370388434104024</v>
      </c>
      <c r="P17" s="42">
        <f>IF(AND(O17&lt;0,O16&lt;0),"NA",IF(AND(O17&gt;0,O16&lt;0),"LP",IF(AND(O17&lt;0,O16&gt;0),"PL",((O17/O16-1)*100))))</f>
        <v>30.987615472535836</v>
      </c>
      <c r="Q17" s="34">
        <v>10.693465713715627</v>
      </c>
      <c r="R17" s="37">
        <v>11.368361398788513</v>
      </c>
      <c r="S17" s="34">
        <v>0</v>
      </c>
      <c r="T17" s="39">
        <f>IF(O17&lt;0,"- ",IF(ISERROR(($E14-S17)/O17),"- ",(($E14-S17)/O17)))</f>
        <v>23.26335233563924</v>
      </c>
      <c r="U17" s="34">
        <v>118555.1</v>
      </c>
      <c r="V17" s="34">
        <v>7918.9</v>
      </c>
      <c r="W17" s="34">
        <v>502839.60993999999</v>
      </c>
      <c r="X17" s="39">
        <f>IF(I17&lt;0,"- ",IF(ISERROR((U17+V17+W17)/I17),"- ",(U17+V17+W17)/I17))</f>
        <v>14.120769697660572</v>
      </c>
      <c r="Y17" s="39">
        <f>IF(ISERROR(W17/H17),"- ",(W17/H17))</f>
        <v>4.9140149664748174</v>
      </c>
      <c r="Z17" s="34">
        <v>95.971151166002699</v>
      </c>
      <c r="AA17" s="40">
        <f>IF(Z17&lt;0,"- ",IF(ISERROR(($E14/Z17)),"- ",(($E14/Z17))))</f>
        <v>2.5137762449332963</v>
      </c>
      <c r="AB17" s="34">
        <v>1.1409835900062935</v>
      </c>
      <c r="AC17" s="41">
        <f>IF(ISERROR(AB17/$E14*100),"- ",(AB17/$E14*100))</f>
        <v>0.47294656580571753</v>
      </c>
      <c r="AD17" s="42">
        <v>11.002322596268996</v>
      </c>
      <c r="AE17" s="34">
        <v>4682.72</v>
      </c>
      <c r="AF17" s="43">
        <v>0.53523446759599425</v>
      </c>
      <c r="AG17" s="44">
        <v>6.071399557860226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f>A14+1</f>
        <v>3</v>
      </c>
      <c r="B19" s="29">
        <v>25</v>
      </c>
      <c r="C19" s="30" t="str">
        <f>VLOOKUP($A19,'All cos summary'!$A$323:$B$326,2,FALSE)</f>
        <v>CCRI IB Equity</v>
      </c>
      <c r="D19" s="63" t="s">
        <v>776</v>
      </c>
      <c r="E19" s="64">
        <v>439.25</v>
      </c>
      <c r="F19" s="65">
        <v>3590.8407443648362</v>
      </c>
      <c r="G19" s="33" t="s">
        <v>518</v>
      </c>
      <c r="H19" s="66">
        <v>88633.7</v>
      </c>
      <c r="I19" s="66">
        <v>18985.5</v>
      </c>
      <c r="J19" s="66">
        <v>12719.800000000005</v>
      </c>
      <c r="K19" s="66">
        <v>12906.156497380423</v>
      </c>
      <c r="L19" s="67">
        <f>IF(ISERROR(K19/$H19*100),"- ",(K19/$H19*100))</f>
        <v>14.561229529378132</v>
      </c>
      <c r="M19" s="67">
        <f>IF(ISERROR(I19/$H19*100),"- ",(I19/$H19*100))</f>
        <v>21.420182165474309</v>
      </c>
      <c r="N19" s="67">
        <v>16.700869850648292</v>
      </c>
      <c r="O19" s="67">
        <v>16.945552597906353</v>
      </c>
      <c r="P19" s="68" t="s">
        <v>50</v>
      </c>
      <c r="Q19" s="66">
        <v>13.993355590150793</v>
      </c>
      <c r="R19" s="69">
        <v>10.683099615327341</v>
      </c>
      <c r="S19" s="66">
        <v>0</v>
      </c>
      <c r="T19" s="70">
        <f>IF(O19&lt;0,"- ",IF(ISERROR(($E19-S19)/O19),"- ",(($E19-S19)/O19)))</f>
        <v>25.921255589756925</v>
      </c>
      <c r="U19" s="66">
        <v>-35621.9</v>
      </c>
      <c r="V19" s="66">
        <v>0</v>
      </c>
      <c r="W19" s="66">
        <v>334540.67794874997</v>
      </c>
      <c r="X19" s="70">
        <f>IF(I19&lt;0,"- ",IF(ISERROR((U19+V19+W19)/I19),"- ",(U19+V19+W19)/I19))</f>
        <v>15.744582863171892</v>
      </c>
      <c r="Y19" s="70">
        <f>IF(ISERROR(W19/H19),"- ",(W19/H19))</f>
        <v>3.7744185106652433</v>
      </c>
      <c r="Z19" s="66">
        <v>162.14646315443952</v>
      </c>
      <c r="AA19" s="71">
        <f>IF(Z19&lt;0,"- ",IF(ISERROR(($E19/Z19)),"- ",(($E19/Z19))))</f>
        <v>2.7089705902596708</v>
      </c>
      <c r="AB19" s="66">
        <v>11.5</v>
      </c>
      <c r="AC19" s="72">
        <f>IF(ISERROR(AB19/$E19*100),"- ",(AB19/$E19*100))</f>
        <v>2.6180990324416618</v>
      </c>
      <c r="AD19" s="73">
        <v>68.858688815861854</v>
      </c>
      <c r="AE19" s="66">
        <v>3046.5</v>
      </c>
      <c r="AF19" s="74">
        <v>-0.29486106592963607</v>
      </c>
      <c r="AG19" s="75">
        <v>19.221614620808751</v>
      </c>
    </row>
    <row r="20" spans="1:33" s="45" customFormat="1" ht="10.5" x14ac:dyDescent="0.15">
      <c r="A20" s="110"/>
      <c r="B20" s="29">
        <v>26</v>
      </c>
      <c r="C20" s="47"/>
      <c r="D20" s="47" t="s">
        <v>1092</v>
      </c>
      <c r="E20" s="48"/>
      <c r="F20" s="32"/>
      <c r="G20" s="33" t="s">
        <v>311</v>
      </c>
      <c r="H20" s="34">
        <v>92670.047888430447</v>
      </c>
      <c r="I20" s="34">
        <v>20592.946860463777</v>
      </c>
      <c r="J20" s="34">
        <v>13295.539349531007</v>
      </c>
      <c r="K20" s="34">
        <v>13295.539349531007</v>
      </c>
      <c r="L20" s="35">
        <f>IF(ISERROR(K20/$H20*100),"- ",(K20/$H20*100))</f>
        <v>14.34718083402535</v>
      </c>
      <c r="M20" s="35">
        <f>IF(ISERROR(I20/$H20*100),"- ",(I20/$H20*100))</f>
        <v>22.221793696768703</v>
      </c>
      <c r="N20" s="35">
        <v>17.45680531696177</v>
      </c>
      <c r="O20" s="35">
        <v>17.45680531696177</v>
      </c>
      <c r="P20" s="42">
        <f>IF(AND(O20&lt;0,O19&lt;0),"NA",IF(AND(O20&gt;0,O19&lt;0),"LP",IF(AND(O20&lt;0,O19&gt;0),"PL",((O20/O19-1)*100))))</f>
        <v>3.0170318501066884</v>
      </c>
      <c r="Q20" s="34">
        <v>13.895977972052609</v>
      </c>
      <c r="R20" s="37">
        <v>10.556555082535034</v>
      </c>
      <c r="S20" s="34">
        <v>0</v>
      </c>
      <c r="T20" s="38">
        <f>IF(O20&lt;0,"- ",IF(ISERROR(($E19-S20)/O20),"- ",(($E19-S20)/O20)))</f>
        <v>25.162106813049359</v>
      </c>
      <c r="U20" s="34">
        <v>-35134.48590445306</v>
      </c>
      <c r="V20" s="34">
        <v>0</v>
      </c>
      <c r="W20" s="34">
        <v>334540.67794874997</v>
      </c>
      <c r="X20" s="38">
        <f>IF(I20&lt;0,"- ",IF(ISERROR((U20+V20+W20)/I20),"- ",(U20+V20+W20)/I20))</f>
        <v>14.539259197483982</v>
      </c>
      <c r="Y20" s="39">
        <f>IF(ISERROR(W20/H20),"- ",(W20/H20))</f>
        <v>3.6100194784782915</v>
      </c>
      <c r="Z20" s="34">
        <v>168.58274122100377</v>
      </c>
      <c r="AA20" s="40">
        <f>IF(Z20&lt;0,"- ",IF(ISERROR(($E19/Z20)),"- ",(($E19/Z20))))</f>
        <v>2.6055454835923246</v>
      </c>
      <c r="AB20" s="34">
        <v>12.020527250397526</v>
      </c>
      <c r="AC20" s="41">
        <f>IF(ISERROR(AB20/$E19*100),"- ",(AB20/$E19*100))</f>
        <v>2.7366026751047299</v>
      </c>
      <c r="AD20" s="42">
        <v>68.858688815861839</v>
      </c>
      <c r="AE20" s="34">
        <v>3808.125</v>
      </c>
      <c r="AF20" s="43">
        <v>-0.2789650919727395</v>
      </c>
      <c r="AG20" s="44">
        <v>19.758497155738755</v>
      </c>
    </row>
    <row r="21" spans="1:33" s="45" customFormat="1" ht="10.5" x14ac:dyDescent="0.15">
      <c r="A21" s="110"/>
      <c r="B21" s="29">
        <v>27</v>
      </c>
      <c r="C21" s="47"/>
      <c r="D21" s="49" t="s">
        <v>904</v>
      </c>
      <c r="E21" s="50"/>
      <c r="F21" s="51"/>
      <c r="G21" s="33" t="s">
        <v>407</v>
      </c>
      <c r="H21" s="34">
        <v>104204.02527384655</v>
      </c>
      <c r="I21" s="34">
        <v>23112.898166131399</v>
      </c>
      <c r="J21" s="34">
        <v>14884.258385506058</v>
      </c>
      <c r="K21" s="34">
        <v>14884.258385506058</v>
      </c>
      <c r="L21" s="35">
        <f>IF(ISERROR(K21/$H21*100),"- ",(K21/$H21*100))</f>
        <v>14.283765282953764</v>
      </c>
      <c r="M21" s="35">
        <f>IF(ISERROR(I21/$H21*100),"- ",(I21/$H21*100))</f>
        <v>22.180427392695307</v>
      </c>
      <c r="N21" s="35">
        <v>19.542764989996467</v>
      </c>
      <c r="O21" s="35">
        <v>19.542764989996467</v>
      </c>
      <c r="P21" s="42">
        <f>IF(AND(O21&lt;0,O20&lt;0),"NA",IF(AND(O21&gt;0,O20&lt;0),"LP",IF(AND(O21&lt;0,O20&gt;0),"PL",((O21/O20-1)*100))))</f>
        <v>11.949263540264665</v>
      </c>
      <c r="Q21" s="34">
        <v>14.983844282693736</v>
      </c>
      <c r="R21" s="37">
        <v>11.386853782444954</v>
      </c>
      <c r="S21" s="34">
        <v>0</v>
      </c>
      <c r="T21" s="39">
        <f>IF(O21&lt;0,"- ",IF(ISERROR(($E19-S21)/O21),"- ",(($E19-S21)/O21)))</f>
        <v>22.476348675575995</v>
      </c>
      <c r="U21" s="34">
        <v>-36938.527190463654</v>
      </c>
      <c r="V21" s="34">
        <v>0</v>
      </c>
      <c r="W21" s="34">
        <v>334540.67794874997</v>
      </c>
      <c r="X21" s="39">
        <f>IF(I21&lt;0,"- ",IF(ISERROR((U21+V21+W21)/I21),"- ",(U21+V21+W21)/I21))</f>
        <v>12.87602050678262</v>
      </c>
      <c r="Y21" s="39">
        <f>IF(ISERROR(W21/H21),"- ",(W21/H21))</f>
        <v>3.2104391079863017</v>
      </c>
      <c r="Z21" s="34">
        <v>174.66861448052342</v>
      </c>
      <c r="AA21" s="40">
        <f>IF(Z21&lt;0,"- ",IF(ISERROR(($E19/Z21)),"- ",(($E19/Z21))))</f>
        <v>2.5147620327003795</v>
      </c>
      <c r="AB21" s="34">
        <v>13.456891730476849</v>
      </c>
      <c r="AC21" s="41">
        <f>IF(ISERROR(AB21/$E19*100),"- ",(AB21/$E19*100))</f>
        <v>3.0636065408029252</v>
      </c>
      <c r="AD21" s="42">
        <v>68.858688815861797</v>
      </c>
      <c r="AE21" s="34">
        <v>3808.125</v>
      </c>
      <c r="AF21" s="43">
        <v>-0.28258956352589293</v>
      </c>
      <c r="AG21" s="44">
        <v>21.39190734763454</v>
      </c>
    </row>
    <row r="22" spans="1:33" s="45" customFormat="1" ht="10.5" x14ac:dyDescent="0.15">
      <c r="A22" s="110"/>
      <c r="B22" s="29">
        <v>28</v>
      </c>
      <c r="D22" s="47" t="s">
        <v>1123</v>
      </c>
      <c r="E22" s="50"/>
      <c r="F22" s="52"/>
      <c r="G22" s="33" t="s">
        <v>458</v>
      </c>
      <c r="H22" s="34">
        <v>120989.38504482992</v>
      </c>
      <c r="I22" s="34">
        <v>26666.360185593556</v>
      </c>
      <c r="J22" s="34">
        <v>17262.310979993028</v>
      </c>
      <c r="K22" s="34">
        <v>17262.310979993028</v>
      </c>
      <c r="L22" s="35">
        <f>IF(ISERROR(K22/$H22*100),"- ",(K22/$H22*100))</f>
        <v>14.267624365225812</v>
      </c>
      <c r="M22" s="35">
        <f>IF(ISERROR(I22/$H22*100),"- ",(I22/$H22*100))</f>
        <v>22.040247725627278</v>
      </c>
      <c r="N22" s="35">
        <v>22.665105504668343</v>
      </c>
      <c r="O22" s="35">
        <v>22.665105504668343</v>
      </c>
      <c r="P22" s="42">
        <f>IF(AND(O22&lt;0,O21&lt;0),"NA",IF(AND(O22&gt;0,O21&lt;0),"LP",IF(AND(O22&lt;0,O21&gt;0),"PL",((O22/O21-1)*100))))</f>
        <v>15.976963936628907</v>
      </c>
      <c r="Q22" s="34">
        <v>16.712815519069313</v>
      </c>
      <c r="R22" s="37">
        <v>12.719077160410871</v>
      </c>
      <c r="S22" s="34">
        <v>0</v>
      </c>
      <c r="T22" s="39">
        <f>IF(O22&lt;0,"- ",IF(ISERROR(($E19-S22)/O22),"- ",(($E19-S22)/O22)))</f>
        <v>19.380011264872667</v>
      </c>
      <c r="U22" s="34">
        <v>-40128.891563349083</v>
      </c>
      <c r="V22" s="34">
        <v>0</v>
      </c>
      <c r="W22" s="34">
        <v>334540.67794874997</v>
      </c>
      <c r="X22" s="39">
        <f>IF(I22&lt;0,"- ",IF(ISERROR((U22+V22+W22)/I22),"- ",(U22+V22+W22)/I22))</f>
        <v>11.040568879154954</v>
      </c>
      <c r="Y22" s="39">
        <f>IF(ISERROR(W22/H22),"- ",(W22/H22))</f>
        <v>2.7650415598425711</v>
      </c>
      <c r="Z22" s="34">
        <v>181.72682551594539</v>
      </c>
      <c r="AA22" s="40">
        <f>IF(Z22&lt;0,"- ",IF(ISERROR(($E19/Z22)),"- ",(($E19/Z22))))</f>
        <v>2.4170894899688795</v>
      </c>
      <c r="AB22" s="34">
        <v>15.606894469246338</v>
      </c>
      <c r="AC22" s="41">
        <f>IF(ISERROR(AB22/$E19*100),"- ",(AB22/$E19*100))</f>
        <v>3.5530778529872147</v>
      </c>
      <c r="AD22" s="42">
        <v>68.858688815861797</v>
      </c>
      <c r="AE22" s="34">
        <v>3808.125</v>
      </c>
      <c r="AF22" s="43">
        <v>-0.29567447182915019</v>
      </c>
      <c r="AG22" s="44">
        <v>24.142781093020311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summary'!$A$323:$B$326,2,FALSE)</f>
        <v>DELHIVER IB Equity</v>
      </c>
      <c r="D24" s="63" t="s">
        <v>778</v>
      </c>
      <c r="E24" s="64">
        <v>426.25</v>
      </c>
      <c r="F24" s="65">
        <v>3425.0438043793265</v>
      </c>
      <c r="G24" s="33" t="s">
        <v>518</v>
      </c>
      <c r="H24" s="66">
        <v>102386.99012199997</v>
      </c>
      <c r="I24" s="66">
        <v>6918.0104926350177</v>
      </c>
      <c r="J24" s="66">
        <v>-227.68491358465008</v>
      </c>
      <c r="K24" s="66">
        <v>-227.68491358465008</v>
      </c>
      <c r="L24" s="67">
        <f>IF(ISERROR(K24/$H24*100),"- ",(K24/$H24*100))</f>
        <v>-0.22237680130390633</v>
      </c>
      <c r="M24" s="67">
        <f>IF(ISERROR(I24/$H24*100),"- ",(I24/$H24*100))</f>
        <v>6.7567280612427529</v>
      </c>
      <c r="N24" s="67">
        <v>-0.31138527569016694</v>
      </c>
      <c r="O24" s="67">
        <v>-0.31138527569016694</v>
      </c>
      <c r="P24" s="68" t="s">
        <v>50</v>
      </c>
      <c r="Q24" s="66">
        <v>-1.5858272802664022</v>
      </c>
      <c r="R24" s="69">
        <v>-0.24990819346884996</v>
      </c>
      <c r="S24" s="66">
        <v>0</v>
      </c>
      <c r="T24" s="70" t="str">
        <f>IF(O24&lt;0,"- ",IF(ISERROR(($E24-S24)/O24),"- ",(($E24-S24)/O24)))</f>
        <v xml:space="preserve">- </v>
      </c>
      <c r="U24" s="66">
        <v>-2804.9448464169964</v>
      </c>
      <c r="V24" s="66">
        <v>0</v>
      </c>
      <c r="W24" s="66">
        <v>319094.20603499998</v>
      </c>
      <c r="X24" s="70">
        <f>IF(I24&lt;0,"- ",IF(ISERROR((U24+V24+W24)/I24),"- ",(U24+V24+W24)/I24))</f>
        <v>45.71968509231197</v>
      </c>
      <c r="Y24" s="70">
        <f>IF(ISERROR(W24/H24),"- ",(W24/H24))</f>
        <v>3.116550312249446</v>
      </c>
      <c r="Z24" s="66">
        <v>125.35363785932689</v>
      </c>
      <c r="AA24" s="71">
        <f>IF(Z24&lt;0,"- ",IF(ISERROR(($E24/Z24)),"- ",(($E24/Z24))))</f>
        <v>3.4003799752372723</v>
      </c>
      <c r="AB24" s="66">
        <v>0</v>
      </c>
      <c r="AC24" s="72">
        <f>IF(ISERROR(AB24/$E24*100),"- ",(AB24/$E24*100))</f>
        <v>0</v>
      </c>
      <c r="AD24" s="73">
        <v>0</v>
      </c>
      <c r="AE24" s="66">
        <v>728.72</v>
      </c>
      <c r="AF24" s="74">
        <v>-3.0787226448678085E-2</v>
      </c>
      <c r="AG24" s="75" t="s">
        <v>50</v>
      </c>
    </row>
    <row r="25" spans="1:33" s="45" customFormat="1" ht="10.5" x14ac:dyDescent="0.15">
      <c r="A25" s="110"/>
      <c r="B25" s="29">
        <v>26</v>
      </c>
      <c r="C25" s="47"/>
      <c r="D25" s="47" t="s">
        <v>1093</v>
      </c>
      <c r="E25" s="48"/>
      <c r="F25" s="32"/>
      <c r="G25" s="33" t="s">
        <v>311</v>
      </c>
      <c r="H25" s="34">
        <v>124796.06973083997</v>
      </c>
      <c r="I25" s="34">
        <v>12737.136399113413</v>
      </c>
      <c r="J25" s="34">
        <v>3384.9513553758252</v>
      </c>
      <c r="K25" s="34">
        <v>3384.9513553758252</v>
      </c>
      <c r="L25" s="35">
        <f>IF(ISERROR(K25/$H25*100),"- ",(K25/$H25*100))</f>
        <v>2.7123861854595939</v>
      </c>
      <c r="M25" s="35">
        <f>IF(ISERROR(I25/$H25*100),"- ",(I25/$H25*100))</f>
        <v>10.206360205561646</v>
      </c>
      <c r="N25" s="35">
        <v>4.6293098405030424</v>
      </c>
      <c r="O25" s="35">
        <v>4.6293098405030424</v>
      </c>
      <c r="P25" s="42" t="str">
        <f>IF(AND(O25&lt;0,O24&lt;0),"NA",IF(AND(O25&gt;0,O24&lt;0),"LP",IF(AND(O25&lt;0,O24&gt;0),"PL",((O25/O24-1)*100))))</f>
        <v>LP</v>
      </c>
      <c r="Q25" s="34">
        <v>3.2072939192937384</v>
      </c>
      <c r="R25" s="37">
        <v>3.6167466332829314</v>
      </c>
      <c r="S25" s="34">
        <v>0</v>
      </c>
      <c r="T25" s="38">
        <f>IF(O25&lt;0,"- ",IF(ISERROR(($E24-S25)/O25),"- ",(($E24-S25)/O25)))</f>
        <v>92.076360124057217</v>
      </c>
      <c r="U25" s="34">
        <v>-4782.4186468425032</v>
      </c>
      <c r="V25" s="34">
        <v>0</v>
      </c>
      <c r="W25" s="34">
        <v>319094.20603499998</v>
      </c>
      <c r="X25" s="38">
        <f>IF(I25&lt;0,"- ",IF(ISERROR((U25+V25+W25)/I25),"- ",(U25+V25+W25)/I25))</f>
        <v>24.676801561930009</v>
      </c>
      <c r="Y25" s="39">
        <f>IF(ISERROR(W25/H25),"- ",(W25/H25))</f>
        <v>2.5569251237096009</v>
      </c>
      <c r="Z25" s="34">
        <v>130.63940284206191</v>
      </c>
      <c r="AA25" s="40">
        <f>IF(Z25&lt;0,"- ",IF(ISERROR(($E24/Z25)),"- ",(($E24/Z25))))</f>
        <v>3.2627981353781914</v>
      </c>
      <c r="AB25" s="34">
        <v>0</v>
      </c>
      <c r="AC25" s="41">
        <f>IF(ISERROR(AB25/$E24*100),"- ",(AB25/$E24*100))</f>
        <v>0</v>
      </c>
      <c r="AD25" s="42">
        <v>0</v>
      </c>
      <c r="AE25" s="34">
        <v>728.72</v>
      </c>
      <c r="AF25" s="43">
        <v>-5.1099099289705172E-2</v>
      </c>
      <c r="AG25" s="44" t="s">
        <v>50</v>
      </c>
    </row>
    <row r="26" spans="1:33" s="45" customFormat="1" ht="10.5" x14ac:dyDescent="0.15">
      <c r="A26" s="110"/>
      <c r="B26" s="29">
        <v>27</v>
      </c>
      <c r="C26" s="47"/>
      <c r="D26" s="49" t="s">
        <v>797</v>
      </c>
      <c r="E26" s="50"/>
      <c r="F26" s="51"/>
      <c r="G26" s="33" t="s">
        <v>407</v>
      </c>
      <c r="H26" s="34">
        <v>150649.27513067122</v>
      </c>
      <c r="I26" s="34">
        <v>19036.620565133053</v>
      </c>
      <c r="J26" s="34">
        <v>7455.938613294813</v>
      </c>
      <c r="K26" s="34">
        <v>7455.938613294813</v>
      </c>
      <c r="L26" s="35">
        <f>IF(ISERROR(K26/$H26*100),"- ",(K26/$H26*100))</f>
        <v>4.9492031122138682</v>
      </c>
      <c r="M26" s="35">
        <f>IF(ISERROR(I26/$H26*100),"- ",(I26/$H26*100))</f>
        <v>12.636383778561786</v>
      </c>
      <c r="N26" s="35">
        <v>10.196852589298157</v>
      </c>
      <c r="O26" s="35">
        <v>10.196852589298157</v>
      </c>
      <c r="P26" s="42">
        <f>IF(AND(O26&lt;0,O25&lt;0),"NA",IF(AND(O26&gt;0,O25&lt;0),"LP",IF(AND(O26&lt;0,O25&gt;0),"PL",((O26/O25-1)*100))))</f>
        <v>120.2672307669542</v>
      </c>
      <c r="Q26" s="34">
        <v>7.8554929308947212</v>
      </c>
      <c r="R26" s="37">
        <v>7.5098971745710843</v>
      </c>
      <c r="S26" s="34">
        <v>0</v>
      </c>
      <c r="T26" s="39">
        <f>IF(O26&lt;0,"- ",IF(ISERROR(($E24-S26)/O26),"- ",(($E24-S26)/O26)))</f>
        <v>41.802114551244927</v>
      </c>
      <c r="U26" s="34">
        <v>-10345.587993777985</v>
      </c>
      <c r="V26" s="34">
        <v>0</v>
      </c>
      <c r="W26" s="34">
        <v>319094.20603499998</v>
      </c>
      <c r="X26" s="39">
        <f>IF(I26&lt;0,"- ",IF(ISERROR((U26+V26+W26)/I26),"- ",(U26+V26+W26)/I26))</f>
        <v>16.218667435475254</v>
      </c>
      <c r="Y26" s="39">
        <f>IF(ISERROR(W26/H26),"- ",(W26/H26))</f>
        <v>2.1181263949542526</v>
      </c>
      <c r="Z26" s="34">
        <v>140.91831232413904</v>
      </c>
      <c r="AA26" s="40">
        <f>IF(Z26&lt;0,"- ",IF(ISERROR(($E24/Z26)),"- ",(($E24/Z26))))</f>
        <v>3.0248020499957704</v>
      </c>
      <c r="AB26" s="34">
        <v>0</v>
      </c>
      <c r="AC26" s="41">
        <f>IF(ISERROR(AB26/$E24*100),"- ",(AB26/$E24*100))</f>
        <v>0</v>
      </c>
      <c r="AD26" s="42">
        <v>0</v>
      </c>
      <c r="AE26" s="34">
        <v>728.72</v>
      </c>
      <c r="AF26" s="43">
        <v>-0.10420458921860187</v>
      </c>
      <c r="AG26" s="44" t="s">
        <v>50</v>
      </c>
    </row>
    <row r="27" spans="1:33" s="45" customFormat="1" ht="10.5" x14ac:dyDescent="0.15">
      <c r="A27" s="110"/>
      <c r="B27" s="29">
        <v>28</v>
      </c>
      <c r="D27" s="47" t="s">
        <v>1123</v>
      </c>
      <c r="E27" s="50"/>
      <c r="F27" s="52"/>
      <c r="G27" s="33" t="s">
        <v>458</v>
      </c>
      <c r="H27" s="34">
        <v>179640.92336954846</v>
      </c>
      <c r="I27" s="34">
        <v>25652.154644544615</v>
      </c>
      <c r="J27" s="34">
        <v>11621.473842996009</v>
      </c>
      <c r="K27" s="34">
        <v>11621.473842996009</v>
      </c>
      <c r="L27" s="35">
        <f>IF(ISERROR(K27/$H27*100),"- ",(K27/$H27*100))</f>
        <v>6.4692797303701699</v>
      </c>
      <c r="M27" s="35">
        <f>IF(ISERROR(I27/$H27*100),"- ",(I27/$H27*100))</f>
        <v>14.279683138665607</v>
      </c>
      <c r="N27" s="35">
        <v>15.893700551143334</v>
      </c>
      <c r="O27" s="35">
        <v>15.893700551143334</v>
      </c>
      <c r="P27" s="42">
        <f>IF(AND(O27&lt;0,O26&lt;0),"NA",IF(AND(O27&gt;0,O26&lt;0),"LP",IF(AND(O27&lt;0,O26&gt;0),"PL",((O27/O26-1)*100))))</f>
        <v>55.868689989930395</v>
      </c>
      <c r="Q27" s="34">
        <v>11.415838328732903</v>
      </c>
      <c r="R27" s="37">
        <v>10.676574877280402</v>
      </c>
      <c r="S27" s="34">
        <v>0</v>
      </c>
      <c r="T27" s="39">
        <f>IF(O27&lt;0,"- ",IF(ISERROR(($E24-S27)/O27),"- ",(($E24-S27)/O27)))</f>
        <v>26.818801488577005</v>
      </c>
      <c r="U27" s="34">
        <v>-20224.970481061951</v>
      </c>
      <c r="V27" s="34">
        <v>0</v>
      </c>
      <c r="W27" s="34">
        <v>319094.20603499998</v>
      </c>
      <c r="X27" s="39">
        <f>IF(I27&lt;0,"- ",IF(ISERROR((U27+V27+W27)/I27),"- ",(U27+V27+W27)/I27))</f>
        <v>11.650843357811187</v>
      </c>
      <c r="Y27" s="39">
        <f>IF(ISERROR(W27/H27),"- ",(W27/H27))</f>
        <v>1.7762890551312469</v>
      </c>
      <c r="Z27" s="34">
        <v>156.81201287528239</v>
      </c>
      <c r="AA27" s="40">
        <f>IF(Z27&lt;0,"- ",IF(ISERROR(($E24/Z27)),"- ",(($E24/Z27))))</f>
        <v>2.7182228719875576</v>
      </c>
      <c r="AB27" s="34">
        <v>0</v>
      </c>
      <c r="AC27" s="41">
        <f>IF(ISERROR(AB27/$E24*100),"- ",(AB27/$E24*100))</f>
        <v>0</v>
      </c>
      <c r="AD27" s="42">
        <v>0</v>
      </c>
      <c r="AE27" s="34">
        <v>728.72</v>
      </c>
      <c r="AF27" s="43">
        <v>-0.1858055309068925</v>
      </c>
      <c r="AG27" s="44" t="s">
        <v>50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10"/>
      <c r="B29" s="46"/>
      <c r="D29" s="84" t="s">
        <v>525</v>
      </c>
      <c r="E29" s="85"/>
      <c r="F29" s="86"/>
      <c r="G29" s="87"/>
      <c r="H29" s="88"/>
      <c r="I29" s="88"/>
      <c r="J29" s="88"/>
      <c r="K29" s="88"/>
      <c r="L29" s="88"/>
      <c r="M29" s="88"/>
      <c r="N29" s="89"/>
      <c r="O29" s="89"/>
      <c r="P29" s="90"/>
      <c r="Q29" s="89"/>
      <c r="R29" s="89"/>
      <c r="S29" s="75"/>
      <c r="T29" s="91"/>
      <c r="U29" s="91"/>
      <c r="V29" s="91"/>
      <c r="W29" s="91"/>
      <c r="X29" s="91"/>
      <c r="Y29" s="89"/>
      <c r="Z29" s="89"/>
      <c r="AA29" s="89"/>
      <c r="AB29" s="89"/>
      <c r="AC29" s="89"/>
      <c r="AD29" s="89"/>
      <c r="AE29" s="89"/>
      <c r="AF29" s="89"/>
      <c r="AG29" s="89"/>
    </row>
    <row r="30" spans="1:33" s="45" customFormat="1" ht="10.5" x14ac:dyDescent="0.15">
      <c r="A30" s="110"/>
      <c r="B30" s="46"/>
      <c r="D30" s="45" t="s">
        <v>36</v>
      </c>
      <c r="E30" s="92"/>
      <c r="F30" s="93"/>
      <c r="G30" s="94"/>
      <c r="H30" s="56"/>
      <c r="I30" s="56"/>
      <c r="J30" s="56"/>
      <c r="K30" s="56"/>
      <c r="L30" s="56"/>
      <c r="M30" s="56"/>
      <c r="N30" s="57"/>
      <c r="O30" s="57"/>
      <c r="P30" s="95"/>
      <c r="Q30" s="57"/>
      <c r="R30" s="57"/>
      <c r="S30" s="44"/>
      <c r="T30" s="61"/>
      <c r="U30" s="61"/>
      <c r="V30" s="61"/>
      <c r="W30" s="61"/>
      <c r="X30" s="61"/>
      <c r="Y30" s="57"/>
      <c r="Z30" s="57"/>
      <c r="AA30" s="57"/>
      <c r="AB30" s="57"/>
      <c r="AC30" s="57"/>
      <c r="AD30" s="57"/>
      <c r="AE30" s="57"/>
      <c r="AF30" s="57"/>
      <c r="AG30" s="57"/>
    </row>
    <row r="31" spans="1:33" s="97" customFormat="1" x14ac:dyDescent="0.2">
      <c r="A31" s="112"/>
      <c r="B31" s="96"/>
      <c r="E31" s="98"/>
      <c r="F31" s="99"/>
      <c r="G31" s="100"/>
      <c r="H31" s="101"/>
      <c r="I31" s="101"/>
      <c r="J31" s="101"/>
      <c r="K31" s="101"/>
      <c r="L31" s="101"/>
      <c r="M31" s="101"/>
      <c r="N31" s="102"/>
      <c r="O31" s="102"/>
      <c r="P31" s="103"/>
      <c r="Q31" s="102"/>
      <c r="R31" s="102"/>
      <c r="S31" s="104"/>
      <c r="T31" s="105"/>
      <c r="U31" s="105"/>
      <c r="V31" s="105"/>
      <c r="W31" s="105"/>
      <c r="X31" s="105"/>
      <c r="Y31" s="102"/>
      <c r="Z31" s="102"/>
      <c r="AA31" s="102"/>
      <c r="AB31" s="102"/>
      <c r="AC31" s="102"/>
      <c r="AD31" s="102"/>
      <c r="AE31" s="102"/>
      <c r="AF31" s="102"/>
      <c r="AG31" s="102"/>
    </row>
    <row r="32" spans="1:33" s="97" customFormat="1" x14ac:dyDescent="0.2">
      <c r="A32" s="112"/>
      <c r="B32" s="96"/>
      <c r="E32" s="98"/>
      <c r="F32" s="99"/>
      <c r="G32" s="100"/>
      <c r="H32" s="101"/>
      <c r="I32" s="101"/>
      <c r="J32" s="101"/>
      <c r="K32" s="101"/>
      <c r="L32" s="101"/>
      <c r="M32" s="101"/>
      <c r="N32" s="102"/>
      <c r="O32" s="102"/>
      <c r="P32" s="103"/>
      <c r="Q32" s="102"/>
      <c r="R32" s="102"/>
      <c r="S32" s="104"/>
      <c r="T32" s="105"/>
      <c r="U32" s="105"/>
      <c r="V32" s="105"/>
      <c r="W32" s="105"/>
      <c r="X32" s="105"/>
      <c r="Y32" s="102"/>
      <c r="Z32" s="102"/>
      <c r="AA32" s="102"/>
      <c r="AB32" s="102"/>
      <c r="AC32" s="102"/>
      <c r="AD32" s="102"/>
      <c r="AE32" s="102"/>
      <c r="AF32" s="102"/>
      <c r="AG32" s="102"/>
    </row>
    <row r="33" spans="1:33" s="97" customFormat="1" x14ac:dyDescent="0.2">
      <c r="A33" s="112"/>
      <c r="B33" s="96"/>
      <c r="E33" s="98"/>
      <c r="F33" s="99"/>
      <c r="G33" s="100"/>
      <c r="H33" s="101"/>
      <c r="I33" s="101"/>
      <c r="J33" s="101"/>
      <c r="K33" s="101"/>
      <c r="L33" s="101"/>
      <c r="M33" s="101"/>
      <c r="N33" s="102"/>
      <c r="O33" s="102"/>
      <c r="P33" s="103"/>
      <c r="Q33" s="102"/>
      <c r="R33" s="102"/>
      <c r="S33" s="104"/>
      <c r="T33" s="105"/>
      <c r="U33" s="105"/>
      <c r="V33" s="105"/>
      <c r="W33" s="105"/>
      <c r="X33" s="105"/>
      <c r="Y33" s="102"/>
      <c r="Z33" s="102"/>
      <c r="AA33" s="102"/>
      <c r="AB33" s="102"/>
      <c r="AC33" s="102"/>
      <c r="AD33" s="102"/>
      <c r="AE33" s="102"/>
      <c r="AF33" s="102"/>
      <c r="AG33" s="102"/>
    </row>
  </sheetData>
  <mergeCells count="13">
    <mergeCell ref="H4:J4"/>
    <mergeCell ref="K4:N4"/>
    <mergeCell ref="P4:T4"/>
    <mergeCell ref="H5:J5"/>
    <mergeCell ref="K5:N5"/>
    <mergeCell ref="P5:T5"/>
    <mergeCell ref="AE7:AG7"/>
    <mergeCell ref="K6:N6"/>
    <mergeCell ref="P6:T6"/>
    <mergeCell ref="H7:P7"/>
    <mergeCell ref="Q7:R7"/>
    <mergeCell ref="S7:AA7"/>
    <mergeCell ref="AB7:AD7"/>
  </mergeCells>
  <conditionalFormatting sqref="G9:G12">
    <cfRule type="cellIs" dxfId="18" priority="8" stopIfTrue="1" operator="equal">
      <formula>#DIV/0!</formula>
    </cfRule>
  </conditionalFormatting>
  <conditionalFormatting sqref="G14:G17">
    <cfRule type="cellIs" dxfId="17" priority="7" stopIfTrue="1" operator="equal">
      <formula>#DIV/0!</formula>
    </cfRule>
  </conditionalFormatting>
  <conditionalFormatting sqref="G19:G22">
    <cfRule type="cellIs" dxfId="16" priority="1" stopIfTrue="1" operator="equal">
      <formula>#DIV/0!</formula>
    </cfRule>
  </conditionalFormatting>
  <conditionalFormatting sqref="G24:G27">
    <cfRule type="cellIs" dxfId="15" priority="6" stopIfTrue="1" operator="equal">
      <formula>#DIV/0!</formula>
    </cfRule>
  </conditionalFormatting>
  <conditionalFormatting sqref="AG9:AG12">
    <cfRule type="cellIs" dxfId="14" priority="15" stopIfTrue="1" operator="equal">
      <formula>#DIV/0!</formula>
    </cfRule>
  </conditionalFormatting>
  <conditionalFormatting sqref="AG14:AG17">
    <cfRule type="cellIs" dxfId="13" priority="13" stopIfTrue="1" operator="equal">
      <formula>#DIV/0!</formula>
    </cfRule>
  </conditionalFormatting>
  <conditionalFormatting sqref="AG19:AG22">
    <cfRule type="cellIs" dxfId="12" priority="2" stopIfTrue="1" operator="equal">
      <formula>#DIV/0!</formula>
    </cfRule>
  </conditionalFormatting>
  <conditionalFormatting sqref="AG24:AG27">
    <cfRule type="cellIs" dxfId="11" priority="11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3034-742F-497F-AA04-6961D6AD6CB1}">
  <sheetPr codeName="Sheet37">
    <pageSetUpPr autoPageBreaks="0"/>
  </sheetPr>
  <dimension ref="A1:AG48"/>
  <sheetViews>
    <sheetView showGridLines="0" zoomScaleNormal="100" zoomScaleSheetLayoutView="100" workbookViewId="0">
      <pane xSplit="4" ySplit="7" topLeftCell="E30" activePane="bottomRight" state="frozen"/>
      <selection sqref="A1:IV65536"/>
      <selection pane="topRight" sqref="A1:IV65536"/>
      <selection pane="bottomLeft" sqref="A1:IV65536"/>
      <selection pane="bottomRight" activeCell="J44" sqref="J44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5.85546875" style="9" hidden="1" customWidth="1"/>
    <col min="4" max="4" width="20.5703125" style="9" customWidth="1"/>
    <col min="5" max="5" width="4.85546875" style="9" bestFit="1" customWidth="1"/>
    <col min="6" max="6" width="13.5703125" style="9" customWidth="1"/>
    <col min="7" max="7" width="5.5703125" style="9" bestFit="1" customWidth="1"/>
    <col min="8" max="8" width="7.85546875" style="9" bestFit="1" customWidth="1"/>
    <col min="9" max="10" width="7" style="9" bestFit="1" customWidth="1"/>
    <col min="11" max="11" width="7.42578125" style="9" bestFit="1" customWidth="1"/>
    <col min="12" max="12" width="4.7109375" style="10" bestFit="1" customWidth="1"/>
    <col min="13" max="13" width="6.5703125" style="10" bestFit="1" customWidth="1"/>
    <col min="14" max="14" width="4.425781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bestFit="1" customWidth="1"/>
    <col min="20" max="20" width="4.42578125" style="9" bestFit="1" customWidth="1"/>
    <col min="21" max="21" width="7.85546875" style="9" bestFit="1" customWidth="1"/>
    <col min="22" max="22" width="7" style="9" bestFit="1" customWidth="1"/>
    <col min="23" max="23" width="7.85546875" style="9" bestFit="1" customWidth="1"/>
    <col min="24" max="24" width="4.5703125" style="9" bestFit="1" customWidth="1"/>
    <col min="25" max="25" width="5.5703125" style="9" bestFit="1" customWidth="1"/>
    <col min="26" max="26" width="5" style="9" bestFit="1" customWidth="1"/>
    <col min="27" max="27" width="3.5703125" style="9" bestFit="1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368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501"/>
      <c r="Q6" s="501"/>
      <c r="R6" s="501"/>
      <c r="S6" s="501"/>
      <c r="T6" s="501"/>
    </row>
    <row r="7" spans="1:33" s="13" customFormat="1" ht="12" x14ac:dyDescent="0.2">
      <c r="A7" s="107"/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summary'!$A$328:$B$334,2,FALSE)</f>
        <v>NTPC IB Equity</v>
      </c>
      <c r="D9" s="30" t="s">
        <v>782</v>
      </c>
      <c r="E9" s="31">
        <v>359.65</v>
      </c>
      <c r="F9" s="32">
        <v>37432.576344046574</v>
      </c>
      <c r="G9" s="33" t="s">
        <v>518</v>
      </c>
      <c r="H9" s="34">
        <v>1881380.5999999999</v>
      </c>
      <c r="I9" s="34">
        <v>578294.89999999991</v>
      </c>
      <c r="J9" s="34">
        <v>217394.39999999991</v>
      </c>
      <c r="K9" s="34">
        <v>234224.59999999992</v>
      </c>
      <c r="L9" s="35">
        <f>IF(ISERROR(K9/$H9*100),"- ",(K9/$H9*100))</f>
        <v>12.449612800302072</v>
      </c>
      <c r="M9" s="35">
        <f>IF(ISERROR(I9/$H9*100),"- ",(I9/$H9*100))</f>
        <v>30.737794362289051</v>
      </c>
      <c r="N9" s="35">
        <v>22.419490402375239</v>
      </c>
      <c r="O9" s="35">
        <v>24.155158420364923</v>
      </c>
      <c r="P9" s="36" t="s">
        <v>50</v>
      </c>
      <c r="Q9" s="34">
        <v>9.1756771852248651</v>
      </c>
      <c r="R9" s="37">
        <v>13.586884847263518</v>
      </c>
      <c r="S9" s="34">
        <v>0</v>
      </c>
      <c r="T9" s="38">
        <f>IF(O9&lt;0,"- ",IF(ISERROR(($E9-S9)/O9),"- ",(($E9-S9)/O9)))</f>
        <v>14.889159232207039</v>
      </c>
      <c r="U9" s="34">
        <v>2825892.6</v>
      </c>
      <c r="V9" s="34">
        <v>70515.199999999997</v>
      </c>
      <c r="W9" s="34">
        <v>3487405.9750930993</v>
      </c>
      <c r="X9" s="38">
        <f>IF(I9&lt;0,"- ",IF(ISERROR((U9+V9+W9)/I9),"- ",(U9+V9+W9)/I9))</f>
        <v>11.039028314261634</v>
      </c>
      <c r="Y9" s="39">
        <f>IF(ISERROR(W9/H9),"- ",(W9/H9))</f>
        <v>1.8536419345947861</v>
      </c>
      <c r="Z9" s="34">
        <v>189.82925066027821</v>
      </c>
      <c r="AA9" s="40">
        <f>IF(Z9&lt;0,"- ",IF(ISERROR(($E9/Z9)),"- ",(($E9/Z9))))</f>
        <v>1.894597375004319</v>
      </c>
      <c r="AB9" s="34">
        <v>8.3499965855942229</v>
      </c>
      <c r="AC9" s="41">
        <f>IF(ISERROR(AB9/$E9*100),"- ",(AB9/$E9*100))</f>
        <v>2.3217007050171623</v>
      </c>
      <c r="AD9" s="42">
        <v>37.244363880409971</v>
      </c>
      <c r="AE9" s="34">
        <v>96966.7</v>
      </c>
      <c r="AF9" s="43">
        <v>1.5864884656894516</v>
      </c>
      <c r="AG9" s="44">
        <v>3.0701765710540712</v>
      </c>
    </row>
    <row r="10" spans="1:33" s="45" customFormat="1" ht="10.5" x14ac:dyDescent="0.15">
      <c r="A10" s="110"/>
      <c r="B10" s="29">
        <v>26</v>
      </c>
      <c r="C10" s="47"/>
      <c r="D10" s="47" t="s">
        <v>1094</v>
      </c>
      <c r="E10" s="48"/>
      <c r="F10" s="32"/>
      <c r="G10" s="33" t="s">
        <v>311</v>
      </c>
      <c r="H10" s="34">
        <v>1919133.0583817638</v>
      </c>
      <c r="I10" s="34">
        <v>620814.25441935332</v>
      </c>
      <c r="J10" s="34">
        <v>227390.32098612675</v>
      </c>
      <c r="K10" s="34">
        <v>244220.52098612676</v>
      </c>
      <c r="L10" s="35">
        <f>IF(ISERROR(K10/$H10*100),"- ",(K10/$H10*100))</f>
        <v>12.7255648022684</v>
      </c>
      <c r="M10" s="35">
        <f>IF(ISERROR(I10/$H10*100),"- ",(I10/$H10*100))</f>
        <v>32.348682219190756</v>
      </c>
      <c r="N10" s="35">
        <v>23.450351614123896</v>
      </c>
      <c r="O10" s="35">
        <v>25.186019632113577</v>
      </c>
      <c r="P10" s="42">
        <f>IF(AND(O10&lt;0,O9&lt;0),"NA",IF(AND(O10&gt;0,O9&lt;0),"LP",IF(AND(O10&lt;0,O9&gt;0),"PL",((O10/O9-1)*100))))</f>
        <v>4.2676648764164105</v>
      </c>
      <c r="Q10" s="34">
        <v>8.9255380305058996</v>
      </c>
      <c r="R10" s="37">
        <v>12.737447755851933</v>
      </c>
      <c r="S10" s="34">
        <v>0</v>
      </c>
      <c r="T10" s="38">
        <f>IF(O10&lt;0,"- ",IF(ISERROR(($E9-S10)/O10),"- ",(($E9-S10)/O10)))</f>
        <v>14.279747465193992</v>
      </c>
      <c r="U10" s="34">
        <v>2485542.2900917227</v>
      </c>
      <c r="V10" s="34">
        <v>87345.4</v>
      </c>
      <c r="W10" s="34">
        <v>3487405.9750930993</v>
      </c>
      <c r="X10" s="38">
        <f>IF(I10&lt;0,"- ",IF(ISERROR((U10+V10+W10)/I10),"- ",(U10+V10+W10)/I10))</f>
        <v>9.761846835899421</v>
      </c>
      <c r="Y10" s="39">
        <f>IF(ISERROR(W10/H10),"- ",(W10/H10))</f>
        <v>1.8171777927861459</v>
      </c>
      <c r="Z10" s="34">
        <v>205.63489749361591</v>
      </c>
      <c r="AA10" s="40">
        <f>IF(Z10&lt;0,"- ",IF(ISERROR(($E9/Z10)),"- ",(($E9/Z10))))</f>
        <v>1.7489735661777233</v>
      </c>
      <c r="AB10" s="34">
        <v>9.3803727987758574</v>
      </c>
      <c r="AC10" s="41">
        <f>IF(ISERROR(AB10/$E9*100),"- ",(AB10/$E9*100))</f>
        <v>2.608194855769737</v>
      </c>
      <c r="AD10" s="42">
        <v>40.000989977165887</v>
      </c>
      <c r="AE10" s="34">
        <v>96966.7</v>
      </c>
      <c r="AF10" s="43">
        <v>1.245091391068986</v>
      </c>
      <c r="AG10" s="44">
        <v>2.865765951669065</v>
      </c>
    </row>
    <row r="11" spans="1:33" s="45" customFormat="1" ht="10.5" x14ac:dyDescent="0.15">
      <c r="A11" s="110"/>
      <c r="B11" s="29">
        <v>27</v>
      </c>
      <c r="C11" s="47"/>
      <c r="D11" s="49" t="s">
        <v>822</v>
      </c>
      <c r="E11" s="50"/>
      <c r="F11" s="51"/>
      <c r="G11" s="33" t="s">
        <v>407</v>
      </c>
      <c r="H11" s="34">
        <v>2080253.7684268896</v>
      </c>
      <c r="I11" s="34">
        <v>688865.00821448606</v>
      </c>
      <c r="J11" s="34">
        <v>262135.82669535503</v>
      </c>
      <c r="K11" s="34">
        <v>262135.82669535503</v>
      </c>
      <c r="L11" s="35">
        <f>IF(ISERROR(K11/$H11*100),"- ",(K11/$H11*100))</f>
        <v>12.601146584802727</v>
      </c>
      <c r="M11" s="35">
        <f>IF(ISERROR(I11/$H11*100),"- ",(I11/$H11*100))</f>
        <v>33.114469910823104</v>
      </c>
      <c r="N11" s="35">
        <v>27.033592634930862</v>
      </c>
      <c r="O11" s="35">
        <v>27.033592634930862</v>
      </c>
      <c r="P11" s="42">
        <f>IF(AND(O11&lt;0,O10&lt;0),"NA",IF(AND(O11&gt;0,O10&lt;0),"LP",IF(AND(O11&lt;0,O10&gt;0),"PL",((O11/O10-1)*100))))</f>
        <v>7.3357085788241294</v>
      </c>
      <c r="Q11" s="34">
        <v>9.3793415882511422</v>
      </c>
      <c r="R11" s="37">
        <v>12.625590656191665</v>
      </c>
      <c r="S11" s="34">
        <v>0</v>
      </c>
      <c r="T11" s="39">
        <f>IF(O11&lt;0,"- ",IF(ISERROR(($E9-S11)/O11),"- ",(($E9-S11)/O11)))</f>
        <v>13.303818136820118</v>
      </c>
      <c r="U11" s="34">
        <v>2696137.6846217397</v>
      </c>
      <c r="V11" s="34">
        <v>104175.6</v>
      </c>
      <c r="W11" s="34">
        <v>3487405.9750930993</v>
      </c>
      <c r="X11" s="39">
        <f>IF(I11&lt;0,"- ",IF(ISERROR((U11+V11+W11)/I11),"- ",(U11+V11+W11)/I11))</f>
        <v>9.1276508237983904</v>
      </c>
      <c r="Y11" s="39">
        <f>IF(ISERROR(W11/H11),"- ",(W11/H11))</f>
        <v>1.6764329564129636</v>
      </c>
      <c r="Z11" s="34">
        <v>222.60000051764544</v>
      </c>
      <c r="AA11" s="40">
        <f>IF(Z11&lt;0,"- ",IF(ISERROR(($E9/Z11)),"- ",(($E9/Z11))))</f>
        <v>1.6156783430532411</v>
      </c>
      <c r="AB11" s="34">
        <v>10.068489610901349</v>
      </c>
      <c r="AC11" s="41">
        <f>IF(ISERROR(AB11/$E9*100),"- ",(AB11/$E9*100))</f>
        <v>2.7995244295568886</v>
      </c>
      <c r="AD11" s="42">
        <v>37.244363880409928</v>
      </c>
      <c r="AE11" s="34">
        <v>96966.7</v>
      </c>
      <c r="AF11" s="43">
        <v>1.2413232685512734</v>
      </c>
      <c r="AG11" s="44">
        <v>2.7733794643035461</v>
      </c>
    </row>
    <row r="12" spans="1:33" s="45" customFormat="1" ht="10.5" x14ac:dyDescent="0.15">
      <c r="A12" s="110"/>
      <c r="B12" s="29">
        <v>28</v>
      </c>
      <c r="D12" s="47" t="s">
        <v>1121</v>
      </c>
      <c r="E12" s="50"/>
      <c r="F12" s="52"/>
      <c r="G12" s="33" t="s">
        <v>458</v>
      </c>
      <c r="H12" s="34">
        <v>2245987.6711253216</v>
      </c>
      <c r="I12" s="34">
        <v>770238.69567863317</v>
      </c>
      <c r="J12" s="34">
        <v>286340.11184901989</v>
      </c>
      <c r="K12" s="34">
        <v>286340.11184901989</v>
      </c>
      <c r="L12" s="35">
        <f>IF(ISERROR(K12/$H12*100),"- ",(K12/$H12*100))</f>
        <v>12.748961872330897</v>
      </c>
      <c r="M12" s="35">
        <f>IF(ISERROR(I12/$H12*100),"- ",(I12/$H12*100))</f>
        <v>34.293985919019562</v>
      </c>
      <c r="N12" s="35">
        <v>29.529736687854683</v>
      </c>
      <c r="O12" s="35">
        <v>29.529736687854683</v>
      </c>
      <c r="P12" s="42">
        <f>IF(AND(O12&lt;0,O11&lt;0),"NA",IF(AND(O12&gt;0,O11&lt;0),"LP",IF(AND(O12&lt;0,O11&gt;0),"PL",((O12/O11-1)*100))))</f>
        <v>9.2334899272636264</v>
      </c>
      <c r="Q12" s="34">
        <v>9.4327256482508908</v>
      </c>
      <c r="R12" s="37">
        <v>12.735702406744545</v>
      </c>
      <c r="S12" s="34">
        <v>0</v>
      </c>
      <c r="T12" s="39">
        <f>IF(O12&lt;0,"- ",IF(ISERROR(($E9-S12)/O12),"- ",(($E9-S12)/O12)))</f>
        <v>12.179248457299005</v>
      </c>
      <c r="U12" s="34">
        <v>2876947.681174207</v>
      </c>
      <c r="V12" s="34">
        <v>121005.8</v>
      </c>
      <c r="W12" s="34">
        <v>3487405.9750930993</v>
      </c>
      <c r="X12" s="39">
        <f>IF(I12&lt;0,"- ",IF(ISERROR((U12+V12+W12)/I12),"- ",(U12+V12+W12)/I12))</f>
        <v>8.419934615922223</v>
      </c>
      <c r="Y12" s="39">
        <f>IF(ISERROR(W12/H12),"- ",(W12/H12))</f>
        <v>1.5527271230949287</v>
      </c>
      <c r="Z12" s="34">
        <v>241.13157462054863</v>
      </c>
      <c r="AA12" s="40">
        <f>IF(Z12&lt;0,"- ",IF(ISERROR(($E9/Z12)),"- ",(($E9/Z12))))</f>
        <v>1.4915093577684932</v>
      </c>
      <c r="AB12" s="34">
        <v>10.998162584951521</v>
      </c>
      <c r="AC12" s="41">
        <f>IF(ISERROR(AB12/$E9*100),"- ",(AB12/$E9*100))</f>
        <v>3.0580182357713115</v>
      </c>
      <c r="AD12" s="42">
        <v>37.244363880409971</v>
      </c>
      <c r="AE12" s="34">
        <v>96966.7</v>
      </c>
      <c r="AF12" s="43">
        <v>1.2185722812955271</v>
      </c>
      <c r="AG12" s="44">
        <v>2.6634789543654853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v>2</v>
      </c>
      <c r="B14" s="29">
        <v>25</v>
      </c>
      <c r="C14" s="30" t="str">
        <f>VLOOKUP($A14,'All cos summary'!$A$328:$B$334,2,FALSE)</f>
        <v>PWGR IB Equity</v>
      </c>
      <c r="D14" s="63" t="s">
        <v>784</v>
      </c>
      <c r="E14" s="64">
        <v>289.95</v>
      </c>
      <c r="F14" s="65">
        <v>28945.527583524388</v>
      </c>
      <c r="G14" s="33" t="s">
        <v>518</v>
      </c>
      <c r="H14" s="66">
        <v>414314.9</v>
      </c>
      <c r="I14" s="66">
        <v>352765.30000000005</v>
      </c>
      <c r="J14" s="66">
        <v>153535.70000000004</v>
      </c>
      <c r="K14" s="66">
        <v>153535.70000000004</v>
      </c>
      <c r="L14" s="67">
        <f>IF(ISERROR(K14/$H14*100),"- ",(K14/$H14*100))</f>
        <v>37.057730726073338</v>
      </c>
      <c r="M14" s="67">
        <f>IF(ISERROR(I14/$H14*100),"- ",(I14/$H14*100))</f>
        <v>85.144246562216324</v>
      </c>
      <c r="N14" s="67">
        <v>16.508150011827198</v>
      </c>
      <c r="O14" s="67">
        <v>16.508150011827198</v>
      </c>
      <c r="P14" s="68" t="s">
        <v>50</v>
      </c>
      <c r="Q14" s="66">
        <v>11.334345914569631</v>
      </c>
      <c r="R14" s="69">
        <v>17.146904754060557</v>
      </c>
      <c r="S14" s="66">
        <v>0</v>
      </c>
      <c r="T14" s="70">
        <f>IF(O14&lt;0,"- ",IF(ISERROR(($E14-S14)/O14),"- ",(($E14-S14)/O14)))</f>
        <v>17.564051683093894</v>
      </c>
      <c r="U14" s="66">
        <v>1245455.6000000001</v>
      </c>
      <c r="V14" s="66">
        <v>0</v>
      </c>
      <c r="W14" s="66">
        <v>2696710.0773190497</v>
      </c>
      <c r="X14" s="70">
        <f>IF(I14&lt;0,"- ",IF(ISERROR((U14+V14+W14)/I14),"- ",(U14+V14+W14)/I14))</f>
        <v>11.175038126819869</v>
      </c>
      <c r="Y14" s="70">
        <f>IF(ISERROR(W14/H14),"- ",(W14/H14))</f>
        <v>6.5088416499600896</v>
      </c>
      <c r="Z14" s="66">
        <v>99.15021611508935</v>
      </c>
      <c r="AA14" s="71">
        <f>IF(Z14&lt;0,"- ",IF(ISERROR(($E14/Z14)),"- ",(($E14/Z14))))</f>
        <v>2.9243506606525029</v>
      </c>
      <c r="AB14" s="66">
        <v>9.0000036955680276</v>
      </c>
      <c r="AC14" s="72">
        <f>IF(ISERROR(AB14/$E14*100),"- ",(AB14/$E14*100))</f>
        <v>3.1039847199751778</v>
      </c>
      <c r="AD14" s="73">
        <v>54.518548045177752</v>
      </c>
      <c r="AE14" s="66">
        <v>93006</v>
      </c>
      <c r="AF14" s="74">
        <v>1.321125998013414</v>
      </c>
      <c r="AG14" s="75">
        <v>2.4183485735263717</v>
      </c>
    </row>
    <row r="15" spans="1:33" s="45" customFormat="1" ht="10.5" x14ac:dyDescent="0.15">
      <c r="A15" s="110"/>
      <c r="B15" s="29">
        <v>26</v>
      </c>
      <c r="C15" s="47"/>
      <c r="D15" s="47" t="s">
        <v>1095</v>
      </c>
      <c r="E15" s="48"/>
      <c r="F15" s="32"/>
      <c r="G15" s="33" t="s">
        <v>311</v>
      </c>
      <c r="H15" s="34">
        <v>417060.78038518463</v>
      </c>
      <c r="I15" s="34">
        <v>350972.4604784323</v>
      </c>
      <c r="J15" s="34">
        <v>155506.81117200176</v>
      </c>
      <c r="K15" s="34">
        <v>155506.81117200176</v>
      </c>
      <c r="L15" s="35">
        <f>IF(ISERROR(K15/$H15*100),"- ",(K15/$H15*100))</f>
        <v>37.286366516741374</v>
      </c>
      <c r="M15" s="35">
        <f>IF(ISERROR(I15/$H15*100),"- ",(I15/$H15*100))</f>
        <v>84.153791721744938</v>
      </c>
      <c r="N15" s="35">
        <v>16.720083776530736</v>
      </c>
      <c r="O15" s="35">
        <v>16.720083776530736</v>
      </c>
      <c r="P15" s="42">
        <f>IF(AND(O15&lt;0,O14&lt;0),"NA",IF(AND(O15&gt;0,O14&lt;0),"LP",IF(AND(O15&lt;0,O14&gt;0),"PL",((O15/O14-1)*100))))</f>
        <v>1.2838129321074643</v>
      </c>
      <c r="Q15" s="34">
        <v>10.686033906152957</v>
      </c>
      <c r="R15" s="37">
        <v>16.240583070558216</v>
      </c>
      <c r="S15" s="34">
        <v>0</v>
      </c>
      <c r="T15" s="38">
        <f>IF(O15&lt;0,"- ",IF(ISERROR(($E14-S15)/O15),"- ",(($E14-S15)/O15)))</f>
        <v>17.341420286840332</v>
      </c>
      <c r="U15" s="34">
        <v>1422225.832113469</v>
      </c>
      <c r="V15" s="34">
        <v>0</v>
      </c>
      <c r="W15" s="34">
        <v>2696710.0773190497</v>
      </c>
      <c r="X15" s="38">
        <f>IF(I15&lt;0,"- ",IF(ISERROR((U15+V15+W15)/I15),"- ",(U15+V15+W15)/I15))</f>
        <v>11.735780932263864</v>
      </c>
      <c r="Y15" s="39">
        <f>IF(ISERROR(W15/H15),"- ",(W15/H15))</f>
        <v>6.4659881824142049</v>
      </c>
      <c r="Z15" s="34">
        <v>106.75475298471821</v>
      </c>
      <c r="AA15" s="40">
        <f>IF(Z15&lt;0,"- ",IF(ISERROR(($E14/Z15)),"- ",(($E14/Z15))))</f>
        <v>2.7160383204812053</v>
      </c>
      <c r="AB15" s="34">
        <v>9.1155469069018782</v>
      </c>
      <c r="AC15" s="41">
        <f>IF(ISERROR(AB15/$E14*100),"- ",(AB15/$E14*100))</f>
        <v>3.1438340772208582</v>
      </c>
      <c r="AD15" s="42">
        <v>54.518548045177752</v>
      </c>
      <c r="AE15" s="34">
        <v>93006</v>
      </c>
      <c r="AF15" s="43">
        <v>1.4853225140077477</v>
      </c>
      <c r="AG15" s="44">
        <v>2.2603210954377011</v>
      </c>
    </row>
    <row r="16" spans="1:33" s="45" customFormat="1" ht="10.5" x14ac:dyDescent="0.15">
      <c r="A16" s="110"/>
      <c r="B16" s="29">
        <v>27</v>
      </c>
      <c r="C16" s="47"/>
      <c r="D16" s="49" t="s">
        <v>837</v>
      </c>
      <c r="E16" s="50"/>
      <c r="F16" s="51"/>
      <c r="G16" s="33" t="s">
        <v>407</v>
      </c>
      <c r="H16" s="34">
        <v>432380.75365925208</v>
      </c>
      <c r="I16" s="34">
        <v>364302.63646518101</v>
      </c>
      <c r="J16" s="34">
        <v>165058.96236139114</v>
      </c>
      <c r="K16" s="34">
        <v>165058.96236139114</v>
      </c>
      <c r="L16" s="35">
        <f>IF(ISERROR(K16/$H16*100),"- ",(K16/$H16*100))</f>
        <v>38.174447165950816</v>
      </c>
      <c r="M16" s="35">
        <f>IF(ISERROR(I16/$H16*100),"- ",(I16/$H16*100))</f>
        <v>84.255053765015248</v>
      </c>
      <c r="N16" s="35">
        <v>17.747130546565934</v>
      </c>
      <c r="O16" s="35">
        <v>17.747130546565934</v>
      </c>
      <c r="P16" s="42">
        <f>IF(AND(O16&lt;0,O15&lt;0),"NA",IF(AND(O16&gt;0,O15&lt;0),"LP",IF(AND(O16&lt;0,O15&gt;0),"PL",((O16/O15-1)*100))))</f>
        <v>6.1425934448774644</v>
      </c>
      <c r="Q16" s="34">
        <v>10.591144549537566</v>
      </c>
      <c r="R16" s="37">
        <v>16.018627808345855</v>
      </c>
      <c r="S16" s="34">
        <v>0</v>
      </c>
      <c r="T16" s="39">
        <f>IF(O16&lt;0,"- ",IF(ISERROR(($E14-S16)/O16),"- ",(($E14-S16)/O16)))</f>
        <v>16.337852434184367</v>
      </c>
      <c r="U16" s="34">
        <v>1602501.8646138203</v>
      </c>
      <c r="V16" s="34">
        <v>0</v>
      </c>
      <c r="W16" s="34">
        <v>2696710.0773190497</v>
      </c>
      <c r="X16" s="39">
        <f>IF(I16&lt;0,"- ",IF(ISERROR((U16+V16+W16)/I16),"- ",(U16+V16+W16)/I16))</f>
        <v>11.801210069869413</v>
      </c>
      <c r="Y16" s="39">
        <f>IF(ISERROR(W16/H16),"- ",(W16/H16))</f>
        <v>6.2368874065200783</v>
      </c>
      <c r="Z16" s="34">
        <v>114.82640563761419</v>
      </c>
      <c r="AA16" s="40">
        <f>IF(Z16&lt;0,"- ",IF(ISERROR(($E14/Z16)),"- ",(($E14/Z16))))</f>
        <v>2.5251160513990678</v>
      </c>
      <c r="AB16" s="34">
        <v>9.6754778936699672</v>
      </c>
      <c r="AC16" s="41">
        <f>IF(ISERROR(AB16/$E14*100),"- ",(AB16/$E14*100))</f>
        <v>3.3369470231660521</v>
      </c>
      <c r="AD16" s="42">
        <v>54.518548045177752</v>
      </c>
      <c r="AE16" s="34">
        <v>93006</v>
      </c>
      <c r="AF16" s="43">
        <v>1.5551946143479121</v>
      </c>
      <c r="AG16" s="44">
        <v>2.1741898576539924</v>
      </c>
    </row>
    <row r="17" spans="1:33" s="45" customFormat="1" ht="10.5" x14ac:dyDescent="0.15">
      <c r="A17" s="110"/>
      <c r="B17" s="29">
        <v>28</v>
      </c>
      <c r="D17" s="47" t="s">
        <v>1122</v>
      </c>
      <c r="E17" s="50"/>
      <c r="F17" s="52"/>
      <c r="G17" s="33" t="s">
        <v>458</v>
      </c>
      <c r="H17" s="34">
        <v>451330.50399813353</v>
      </c>
      <c r="I17" s="34">
        <v>381301.34741007013</v>
      </c>
      <c r="J17" s="34">
        <v>179050.57843250514</v>
      </c>
      <c r="K17" s="34">
        <v>179050.57843250514</v>
      </c>
      <c r="L17" s="35">
        <f>IF(ISERROR(K17/$H17*100),"- ",(K17/$H17*100))</f>
        <v>39.671721021818101</v>
      </c>
      <c r="M17" s="35">
        <f>IF(ISERROR(I17/$H17*100),"- ",(I17/$H17*100))</f>
        <v>84.483841449291234</v>
      </c>
      <c r="N17" s="35">
        <v>19.251508336290684</v>
      </c>
      <c r="O17" s="35">
        <v>19.251508336290684</v>
      </c>
      <c r="P17" s="42">
        <f>IF(AND(O17&lt;0,O16&lt;0),"NA",IF(AND(O17&gt;0,O16&lt;0),"LP",IF(AND(O17&lt;0,O16&gt;0),"PL",((O17/O16-1)*100))))</f>
        <v>8.476738173404863</v>
      </c>
      <c r="Q17" s="34">
        <v>10.57044296111583</v>
      </c>
      <c r="R17" s="37">
        <v>16.150006447346041</v>
      </c>
      <c r="S17" s="34">
        <v>0</v>
      </c>
      <c r="T17" s="39">
        <f>IF(O17&lt;0,"- ",IF(ISERROR(($E14-S17)/O17),"- ",(($E14-S17)/O17)))</f>
        <v>15.061157543350527</v>
      </c>
      <c r="U17" s="34">
        <v>1866594.8632627861</v>
      </c>
      <c r="V17" s="34">
        <v>0</v>
      </c>
      <c r="W17" s="34">
        <v>2696710.0773190497</v>
      </c>
      <c r="X17" s="39">
        <f>IF(I17&lt;0,"- ",IF(ISERROR((U17+V17+W17)/I17),"- ",(U17+V17+W17)/I17))</f>
        <v>11.96771260205969</v>
      </c>
      <c r="Y17" s="39">
        <f>IF(ISERROR(W17/H17),"- ",(W17/H17))</f>
        <v>5.9750228567094634</v>
      </c>
      <c r="Z17" s="34">
        <v>123.5822711521628</v>
      </c>
      <c r="AA17" s="40">
        <f>IF(Z17&lt;0,"- ",IF(ISERROR(($E14/Z17)),"- ",(($E14/Z17))))</f>
        <v>2.3462103204349924</v>
      </c>
      <c r="AB17" s="34">
        <v>10.495642821742031</v>
      </c>
      <c r="AC17" s="41">
        <f>IF(ISERROR(AB17/$E14*100),"- ",(AB17/$E14*100))</f>
        <v>3.6198112853050635</v>
      </c>
      <c r="AD17" s="42">
        <v>54.518548045177731</v>
      </c>
      <c r="AE17" s="34">
        <v>93006</v>
      </c>
      <c r="AF17" s="43">
        <v>1.6836314822429153</v>
      </c>
      <c r="AG17" s="44">
        <v>2.0644420343214334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summary'!$A$328:$B$334,2,FALSE)</f>
        <v>TPWR IB Equity</v>
      </c>
      <c r="D19" s="63" t="s">
        <v>785</v>
      </c>
      <c r="E19" s="64">
        <v>385</v>
      </c>
      <c r="F19" s="65">
        <v>13204.591054526913</v>
      </c>
      <c r="G19" s="33" t="s">
        <v>518</v>
      </c>
      <c r="H19" s="66">
        <v>645020</v>
      </c>
      <c r="I19" s="66">
        <v>138007.99999999997</v>
      </c>
      <c r="J19" s="66">
        <v>48181.299999999981</v>
      </c>
      <c r="K19" s="66">
        <v>52397.89999999998</v>
      </c>
      <c r="L19" s="67">
        <f>IF(ISERROR(K19/$H19*100),"- ",(K19/$H19*100))</f>
        <v>8.1234535363244511</v>
      </c>
      <c r="M19" s="67">
        <f>IF(ISERROR(I19/$H19*100),"- ",(I19/$H19*100))</f>
        <v>21.395925707729987</v>
      </c>
      <c r="N19" s="67">
        <v>15.077387658029785</v>
      </c>
      <c r="O19" s="67">
        <v>16.396889473025407</v>
      </c>
      <c r="P19" s="68" t="s">
        <v>50</v>
      </c>
      <c r="Q19" s="66">
        <v>11.459029783111113</v>
      </c>
      <c r="R19" s="69">
        <v>15.36686337431132</v>
      </c>
      <c r="S19" s="66">
        <v>0</v>
      </c>
      <c r="T19" s="70">
        <f>IF(O19&lt;0,"- ",IF(ISERROR(($E19-S19)/O19),"- ",(($E19-S19)/O19)))</f>
        <v>23.480063132301108</v>
      </c>
      <c r="U19" s="66">
        <v>450921.6</v>
      </c>
      <c r="V19" s="66">
        <v>67653.7</v>
      </c>
      <c r="W19" s="66">
        <v>1230205.725595</v>
      </c>
      <c r="X19" s="70">
        <f>IF(I19&lt;0,"- ",IF(ISERROR((U19+V19+W19)/I19),"- ",(U19+V19+W19)/I19))</f>
        <v>12.671591687402183</v>
      </c>
      <c r="Y19" s="70">
        <f>IF(ISERROR(W19/H19),"- ",(W19/H19))</f>
        <v>1.9072365594787759</v>
      </c>
      <c r="Z19" s="66">
        <v>112.15630867442732</v>
      </c>
      <c r="AA19" s="71">
        <f>IF(Z19&lt;0,"- ",IF(ISERROR(($E19/Z19)),"- ",(($E19/Z19))))</f>
        <v>3.4327092657587044</v>
      </c>
      <c r="AB19" s="66">
        <v>2.9373922797692984</v>
      </c>
      <c r="AC19" s="72">
        <f>IF(ISERROR(AB19/$E19*100),"- ",(AB19/$E19*100))</f>
        <v>0.76295903370631135</v>
      </c>
      <c r="AD19" s="73">
        <v>19.482103573857021</v>
      </c>
      <c r="AE19" s="66">
        <v>3195.6</v>
      </c>
      <c r="AF19" s="74">
        <v>1.1142283905582502</v>
      </c>
      <c r="AG19" s="75">
        <v>2.059506592939174</v>
      </c>
    </row>
    <row r="20" spans="1:33" s="45" customFormat="1" ht="10.5" x14ac:dyDescent="0.15">
      <c r="A20" s="110"/>
      <c r="B20" s="29">
        <v>26</v>
      </c>
      <c r="C20" s="47"/>
      <c r="D20" s="47" t="s">
        <v>1096</v>
      </c>
      <c r="E20" s="48"/>
      <c r="F20" s="32"/>
      <c r="G20" s="33" t="s">
        <v>311</v>
      </c>
      <c r="H20" s="34">
        <v>733882.72773683222</v>
      </c>
      <c r="I20" s="34">
        <v>153933.95546357261</v>
      </c>
      <c r="J20" s="34">
        <v>47521.039215200071</v>
      </c>
      <c r="K20" s="34">
        <v>47521.039215200071</v>
      </c>
      <c r="L20" s="35">
        <f>IF(ISERROR(K20/$H20*100),"- ",(K20/$H20*100))</f>
        <v>6.4752905906025022</v>
      </c>
      <c r="M20" s="35">
        <f>IF(ISERROR(I20/$H20*100),"- ",(I20/$H20*100))</f>
        <v>20.975279788676644</v>
      </c>
      <c r="N20" s="35">
        <v>14.870772066341244</v>
      </c>
      <c r="O20" s="35">
        <v>14.870772066341244</v>
      </c>
      <c r="P20" s="42">
        <f>IF(AND(O20&lt;0,O19&lt;0),"NA",IF(AND(O20&gt;0,O19&lt;0),"LP",IF(AND(O20&lt;0,O19&gt;0),"PL",((O20/O19-1)*100))))</f>
        <v>-9.3073592353890344</v>
      </c>
      <c r="Q20" s="34">
        <v>9.7480065117238883</v>
      </c>
      <c r="R20" s="37">
        <v>12.630945648377672</v>
      </c>
      <c r="S20" s="34">
        <v>0</v>
      </c>
      <c r="T20" s="38">
        <f>IF(O20&lt;0,"- ",IF(ISERROR(($E19-S20)/O20),"- ",(($E19-S20)/O20)))</f>
        <v>25.889711595500511</v>
      </c>
      <c r="U20" s="34">
        <v>648537.89008836751</v>
      </c>
      <c r="V20" s="34">
        <v>75320.972502463308</v>
      </c>
      <c r="W20" s="34">
        <v>1230205.725595</v>
      </c>
      <c r="X20" s="38">
        <f>IF(I20&lt;0,"- ",IF(ISERROR((U20+V20+W20)/I20),"- ",(U20+V20+W20)/I20))</f>
        <v>12.694175124007948</v>
      </c>
      <c r="Y20" s="39">
        <f>IF(ISERROR(W20/H20),"- ",(W20/H20))</f>
        <v>1.6762974234163301</v>
      </c>
      <c r="Z20" s="34">
        <v>123.30938772418327</v>
      </c>
      <c r="AA20" s="40">
        <f>IF(Z20&lt;0,"- ",IF(ISERROR(($E19/Z20)),"- ",(($E19/Z20))))</f>
        <v>3.1222278133532111</v>
      </c>
      <c r="AB20" s="34">
        <v>3.1775153987908662</v>
      </c>
      <c r="AC20" s="41">
        <f>IF(ISERROR(AB20/$E19*100),"- ",(AB20/$E19*100))</f>
        <v>0.82532867501061458</v>
      </c>
      <c r="AD20" s="42">
        <v>21.367521367521384</v>
      </c>
      <c r="AE20" s="34">
        <v>3195.6</v>
      </c>
      <c r="AF20" s="43">
        <v>1.4485525872931204</v>
      </c>
      <c r="AG20" s="44">
        <v>1.8039972422859036</v>
      </c>
    </row>
    <row r="21" spans="1:33" s="45" customFormat="1" ht="10.5" x14ac:dyDescent="0.15">
      <c r="A21" s="110"/>
      <c r="B21" s="29">
        <v>27</v>
      </c>
      <c r="C21" s="47"/>
      <c r="D21" s="49" t="s">
        <v>855</v>
      </c>
      <c r="E21" s="50"/>
      <c r="F21" s="51"/>
      <c r="G21" s="33" t="s">
        <v>407</v>
      </c>
      <c r="H21" s="34">
        <v>798826.17341612233</v>
      </c>
      <c r="I21" s="34">
        <v>174938.98690881039</v>
      </c>
      <c r="J21" s="34">
        <v>56117.642083511164</v>
      </c>
      <c r="K21" s="34">
        <v>56117.642083511164</v>
      </c>
      <c r="L21" s="35">
        <f>IF(ISERROR(K21/$H21*100),"- ",(K21/$H21*100))</f>
        <v>7.0250129441212632</v>
      </c>
      <c r="M21" s="35">
        <f>IF(ISERROR(I21/$H21*100),"- ",(I21/$H21*100))</f>
        <v>21.899506141704954</v>
      </c>
      <c r="N21" s="35">
        <v>17.560909401524334</v>
      </c>
      <c r="O21" s="35">
        <v>17.560909401524334</v>
      </c>
      <c r="P21" s="42">
        <f>IF(AND(O21&lt;0,O20&lt;0),"NA",IF(AND(O21&gt;0,O20&lt;0),"LP",IF(AND(O21&lt;0,O20&gt;0),"PL",((O21/O20-1)*100))))</f>
        <v>18.09009863900739</v>
      </c>
      <c r="Q21" s="34">
        <v>9.3465811997995925</v>
      </c>
      <c r="R21" s="37">
        <v>13.519339522511203</v>
      </c>
      <c r="S21" s="34">
        <v>0</v>
      </c>
      <c r="T21" s="39">
        <f>IF(O21&lt;0,"- ",IF(ISERROR(($E19-S21)/O21),"- ",(($E19-S21)/O21)))</f>
        <v>21.923693767623501</v>
      </c>
      <c r="U21" s="34">
        <v>791998.74071692815</v>
      </c>
      <c r="V21" s="34">
        <v>83486.749659787703</v>
      </c>
      <c r="W21" s="34">
        <v>1230205.725595</v>
      </c>
      <c r="X21" s="39">
        <f>IF(I21&lt;0,"- ",IF(ISERROR((U21+V21+W21)/I21),"- ",(U21+V21+W21)/I21))</f>
        <v>12.036717790467938</v>
      </c>
      <c r="Y21" s="39">
        <f>IF(ISERROR(W21/H21),"- ",(W21/H21))</f>
        <v>1.5400167978148664</v>
      </c>
      <c r="Z21" s="34">
        <v>136.48006977532651</v>
      </c>
      <c r="AA21" s="40">
        <f>IF(Z21&lt;0,"- ",IF(ISERROR(($E19/Z21)),"- ",(($E19/Z21))))</f>
        <v>2.8209247008283844</v>
      </c>
      <c r="AB21" s="34">
        <v>3.7523310687017815</v>
      </c>
      <c r="AC21" s="41">
        <f>IF(ISERROR(AB21/$E19*100),"- ",(AB21/$E19*100))</f>
        <v>0.97463144641604715</v>
      </c>
      <c r="AD21" s="42">
        <v>21.36752136752137</v>
      </c>
      <c r="AE21" s="34">
        <v>3195.6</v>
      </c>
      <c r="AF21" s="43">
        <v>1.6016299657935262</v>
      </c>
      <c r="AG21" s="44">
        <v>1.9187718129745441</v>
      </c>
    </row>
    <row r="22" spans="1:33" s="45" customFormat="1" ht="10.5" x14ac:dyDescent="0.15">
      <c r="A22" s="110"/>
      <c r="B22" s="29">
        <v>28</v>
      </c>
      <c r="D22" s="47" t="s">
        <v>1121</v>
      </c>
      <c r="E22" s="50"/>
      <c r="F22" s="52"/>
      <c r="G22" s="33" t="s">
        <v>458</v>
      </c>
      <c r="H22" s="34">
        <v>868213.66506273148</v>
      </c>
      <c r="I22" s="34">
        <v>221002.69835293983</v>
      </c>
      <c r="J22" s="34">
        <v>73024.118905880838</v>
      </c>
      <c r="K22" s="34">
        <v>73024.118905880838</v>
      </c>
      <c r="L22" s="35">
        <f>IF(ISERROR(K22/$H22*100),"- ",(K22/$H22*100))</f>
        <v>8.4108465282684293</v>
      </c>
      <c r="M22" s="35">
        <f>IF(ISERROR(I22/$H22*100),"- ",(I22/$H22*100))</f>
        <v>25.454874444641646</v>
      </c>
      <c r="N22" s="35">
        <v>22.851457912717748</v>
      </c>
      <c r="O22" s="35">
        <v>22.851457912717748</v>
      </c>
      <c r="P22" s="42">
        <f>IF(AND(O22&lt;0,O21&lt;0),"NA",IF(AND(O22&gt;0,O21&lt;0),"LP",IF(AND(O22&lt;0,O21&gt;0),"PL",((O22/O21-1)*100))))</f>
        <v>30.126848161600229</v>
      </c>
      <c r="Q22" s="34">
        <v>10.251865858385054</v>
      </c>
      <c r="R22" s="37">
        <v>15.754262473034824</v>
      </c>
      <c r="S22" s="34">
        <v>0</v>
      </c>
      <c r="T22" s="39">
        <f>IF(O22&lt;0,"- ",IF(ISERROR(($E19-S22)/O22),"- ",(($E19-S22)/O22)))</f>
        <v>16.847940357701734</v>
      </c>
      <c r="U22" s="34">
        <v>918441.04564738553</v>
      </c>
      <c r="V22" s="34">
        <v>91159.402517768467</v>
      </c>
      <c r="W22" s="34">
        <v>1230205.725595</v>
      </c>
      <c r="X22" s="39">
        <f>IF(I22&lt;0,"- ",IF(ISERROR((U22+V22+W22)/I22),"- ",(U22+V22+W22)/I22))</f>
        <v>10.134745821895796</v>
      </c>
      <c r="Y22" s="39">
        <f>IF(ISERROR(W22/H22),"- ",(W22/H22))</f>
        <v>1.416938911582454</v>
      </c>
      <c r="Z22" s="34">
        <v>153.61866320986485</v>
      </c>
      <c r="AA22" s="40">
        <f>IF(Z22&lt;0,"- ",IF(ISERROR(($E19/Z22)),"- ",(($E19/Z22))))</f>
        <v>2.5062058994357703</v>
      </c>
      <c r="AB22" s="34">
        <v>4.8827901522901165</v>
      </c>
      <c r="AC22" s="41">
        <f>IF(ISERROR(AB22/$E19*100),"- ",(AB22/$E19*100))</f>
        <v>1.2682571824130173</v>
      </c>
      <c r="AD22" s="42">
        <v>21.367521367521366</v>
      </c>
      <c r="AE22" s="34">
        <v>3195.6</v>
      </c>
      <c r="AF22" s="43">
        <v>1.6673377465802397</v>
      </c>
      <c r="AG22" s="44">
        <v>2.1390572539311936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summary'!$A$328:$B$334,2,FALSE)</f>
        <v>JSW IB Equity</v>
      </c>
      <c r="D24" s="63" t="s">
        <v>781</v>
      </c>
      <c r="E24" s="64">
        <v>491.1</v>
      </c>
      <c r="F24" s="65">
        <v>9508.0717008565443</v>
      </c>
      <c r="G24" s="33" t="s">
        <v>518</v>
      </c>
      <c r="H24" s="66">
        <v>117453.9</v>
      </c>
      <c r="I24" s="66">
        <v>52208.199999999983</v>
      </c>
      <c r="J24" s="66">
        <v>19508.89999999998</v>
      </c>
      <c r="K24" s="66">
        <v>19508.89999999998</v>
      </c>
      <c r="L24" s="67">
        <f>IF(ISERROR(K24/$H24*100),"- ",(K24/$H24*100))</f>
        <v>16.609835859005091</v>
      </c>
      <c r="M24" s="67">
        <f>IF(ISERROR(I24/$H24*100),"- ",(I24/$H24*100))</f>
        <v>44.449950150654836</v>
      </c>
      <c r="N24" s="67">
        <v>11.178283913479433</v>
      </c>
      <c r="O24" s="67">
        <v>11.178283913479433</v>
      </c>
      <c r="P24" s="68" t="s">
        <v>50</v>
      </c>
      <c r="Q24" s="66">
        <v>6.6331880245754569</v>
      </c>
      <c r="R24" s="69">
        <v>8.0961264843130163</v>
      </c>
      <c r="S24" s="66">
        <v>0</v>
      </c>
      <c r="T24" s="70">
        <f>IF(O24&lt;0,"- ",IF(ISERROR(($E24-S24)/O24),"- ",(($E24-S24)/O24)))</f>
        <v>43.933398346395791</v>
      </c>
      <c r="U24" s="66">
        <v>428245.3</v>
      </c>
      <c r="V24" s="66">
        <v>17236.3</v>
      </c>
      <c r="W24" s="66">
        <v>885819.50001029996</v>
      </c>
      <c r="X24" s="70">
        <f>IF(I24&lt;0,"- ",IF(ISERROR((U24+V24+W24)/I24),"- ",(U24+V24+W24)/I24))</f>
        <v>25.499846767563344</v>
      </c>
      <c r="Y24" s="70">
        <f>IF(ISERROR(W24/H24),"- ",(W24/H24))</f>
        <v>7.5418483337743574</v>
      </c>
      <c r="Z24" s="66">
        <v>156.77656496203983</v>
      </c>
      <c r="AA24" s="71">
        <f>IF(Z24&lt;0,"- ",IF(ISERROR(($E24/Z24)),"- ",(($E24/Z24))))</f>
        <v>3.1324834813092739</v>
      </c>
      <c r="AB24" s="66">
        <v>2</v>
      </c>
      <c r="AC24" s="72">
        <f>IF(ISERROR(AB24/$E24*100),"- ",(AB24/$E24*100))</f>
        <v>0.40724903278354713</v>
      </c>
      <c r="AD24" s="73">
        <v>17.891833983463975</v>
      </c>
      <c r="AE24" s="66">
        <v>17452.5</v>
      </c>
      <c r="AF24" s="74">
        <v>1.709585962278914</v>
      </c>
      <c r="AG24" s="75">
        <v>1.5716067391467206</v>
      </c>
    </row>
    <row r="25" spans="1:33" s="45" customFormat="1" ht="10.5" x14ac:dyDescent="0.15">
      <c r="A25" s="110"/>
      <c r="B25" s="29">
        <v>26</v>
      </c>
      <c r="C25" s="47"/>
      <c r="D25" s="47" t="s">
        <v>1097</v>
      </c>
      <c r="E25" s="48"/>
      <c r="F25" s="32"/>
      <c r="G25" s="33" t="s">
        <v>311</v>
      </c>
      <c r="H25" s="34">
        <v>194505.03887408841</v>
      </c>
      <c r="I25" s="34">
        <v>104199.77465405469</v>
      </c>
      <c r="J25" s="34">
        <v>16505.074855500003</v>
      </c>
      <c r="K25" s="34">
        <v>16505.074855500003</v>
      </c>
      <c r="L25" s="35">
        <f>IF(ISERROR(K25/$H25*100),"- ",(K25/$H25*100))</f>
        <v>8.4856798317623312</v>
      </c>
      <c r="M25" s="35">
        <f>IF(ISERROR(I25/$H25*100),"- ",(I25/$H25*100))</f>
        <v>53.571761049084053</v>
      </c>
      <c r="N25" s="35">
        <v>9.4571407279759363</v>
      </c>
      <c r="O25" s="35">
        <v>9.4571407279759363</v>
      </c>
      <c r="P25" s="42">
        <f>IF(AND(O25&lt;0,O24&lt;0),"NA",IF(AND(O25&gt;0,O24&lt;0),"LP",IF(AND(O25&lt;0,O24&gt;0),"PL",((O25/O24-1)*100))))</f>
        <v>-15.39720406839945</v>
      </c>
      <c r="Q25" s="34">
        <v>8.538206020069314</v>
      </c>
      <c r="R25" s="37">
        <v>5.8921109961784195</v>
      </c>
      <c r="S25" s="34">
        <v>0</v>
      </c>
      <c r="T25" s="38">
        <f>IF(O25&lt;0,"- ",IF(ISERROR(($E24-S25)/O25),"- ",(($E24-S25)/O25)))</f>
        <v>51.929014712368321</v>
      </c>
      <c r="U25" s="34">
        <v>690717.64915767103</v>
      </c>
      <c r="V25" s="34">
        <v>17731.742345017581</v>
      </c>
      <c r="W25" s="34">
        <v>885819.50001029996</v>
      </c>
      <c r="X25" s="38">
        <f>IF(I25&lt;0,"- ",IF(ISERROR((U25+V25+W25)/I25),"- ",(U25+V25+W25)/I25))</f>
        <v>15.300118419699013</v>
      </c>
      <c r="Y25" s="39">
        <f>IF(ISERROR(W25/H25),"- ",(W25/H25))</f>
        <v>4.5542239169635579</v>
      </c>
      <c r="Z25" s="34">
        <v>164.23370569001577</v>
      </c>
      <c r="AA25" s="40">
        <f>IF(Z25&lt;0,"- ",IF(ISERROR(($E24/Z25)),"- ",(($E24/Z25))))</f>
        <v>2.9902509837227362</v>
      </c>
      <c r="AB25" s="34">
        <v>2</v>
      </c>
      <c r="AC25" s="41">
        <f>IF(ISERROR(AB25/$E24*100),"- ",(AB25/$E24*100))</f>
        <v>0.40724903278354713</v>
      </c>
      <c r="AD25" s="42">
        <v>21.148041015014584</v>
      </c>
      <c r="AE25" s="34">
        <v>17452.5</v>
      </c>
      <c r="AF25" s="43">
        <v>2.3209161023757345</v>
      </c>
      <c r="AG25" s="44">
        <v>1.294241779385481</v>
      </c>
    </row>
    <row r="26" spans="1:33" s="45" customFormat="1" ht="10.5" x14ac:dyDescent="0.15">
      <c r="A26" s="110"/>
      <c r="B26" s="29">
        <v>27</v>
      </c>
      <c r="C26" s="47"/>
      <c r="D26" s="49" t="s">
        <v>822</v>
      </c>
      <c r="E26" s="50"/>
      <c r="F26" s="51"/>
      <c r="G26" s="33" t="s">
        <v>407</v>
      </c>
      <c r="H26" s="34">
        <v>237516.24615834473</v>
      </c>
      <c r="I26" s="34">
        <v>139587.14414204296</v>
      </c>
      <c r="J26" s="34">
        <v>24590.715616914367</v>
      </c>
      <c r="K26" s="34">
        <v>24590.715616914367</v>
      </c>
      <c r="L26" s="35">
        <f>IF(ISERROR(K26/$H26*100),"- ",(K26/$H26*100))</f>
        <v>10.353277308248</v>
      </c>
      <c r="M26" s="35">
        <f>IF(ISERROR(I26/$H26*100),"- ",(I26/$H26*100))</f>
        <v>58.769514254188969</v>
      </c>
      <c r="N26" s="35">
        <v>14.090082003675329</v>
      </c>
      <c r="O26" s="35">
        <v>14.090082003675329</v>
      </c>
      <c r="P26" s="42">
        <f>IF(AND(O26&lt;0,O25&lt;0),"NA",IF(AND(O26&gt;0,O25&lt;0),"LP",IF(AND(O26&lt;0,O25&gt;0),"PL",((O26/O25-1)*100))))</f>
        <v>48.988816059322374</v>
      </c>
      <c r="Q26" s="34">
        <v>9.3392899723766138</v>
      </c>
      <c r="R26" s="37">
        <v>8.2747155927648333</v>
      </c>
      <c r="S26" s="34">
        <v>0</v>
      </c>
      <c r="T26" s="39">
        <f>IF(O26&lt;0,"- ",IF(ISERROR(($E24-S26)/O26),"- ",(($E24-S26)/O26)))</f>
        <v>34.854303890630234</v>
      </c>
      <c r="U26" s="34">
        <v>751532.45056638133</v>
      </c>
      <c r="V26" s="34">
        <v>18249.443744756925</v>
      </c>
      <c r="W26" s="34">
        <v>885819.50001029996</v>
      </c>
      <c r="X26" s="39">
        <f>IF(I26&lt;0,"- ",IF(ISERROR((U26+V26+W26)/I26),"- ",(U26+V26+W26)/I26))</f>
        <v>11.86070110179136</v>
      </c>
      <c r="Y26" s="39">
        <f>IF(ISERROR(W26/H26),"- ",(W26/H26))</f>
        <v>3.7295111990771002</v>
      </c>
      <c r="Z26" s="34">
        <v>176.32378769369109</v>
      </c>
      <c r="AA26" s="40">
        <f>IF(Z26&lt;0,"- ",IF(ISERROR(($E24/Z26)),"- ",(($E24/Z26))))</f>
        <v>2.7852169376779541</v>
      </c>
      <c r="AB26" s="34">
        <v>2</v>
      </c>
      <c r="AC26" s="41">
        <f>IF(ISERROR(AB26/$E24*100),"- ",(AB26/$E24*100))</f>
        <v>0.40724903278354713</v>
      </c>
      <c r="AD26" s="42">
        <v>14.194381547802987</v>
      </c>
      <c r="AE26" s="34">
        <v>17452.5</v>
      </c>
      <c r="AF26" s="43">
        <v>2.3845336240851225</v>
      </c>
      <c r="AG26" s="44">
        <v>1.495374028888091</v>
      </c>
    </row>
    <row r="27" spans="1:33" s="45" customFormat="1" ht="10.5" x14ac:dyDescent="0.15">
      <c r="A27" s="110"/>
      <c r="B27" s="29">
        <v>28</v>
      </c>
      <c r="D27" s="47" t="s">
        <v>1121</v>
      </c>
      <c r="E27" s="50"/>
      <c r="F27" s="52"/>
      <c r="G27" s="33" t="s">
        <v>458</v>
      </c>
      <c r="H27" s="34">
        <v>0</v>
      </c>
      <c r="I27" s="34">
        <v>0</v>
      </c>
      <c r="J27" s="34">
        <v>0</v>
      </c>
      <c r="K27" s="34">
        <v>0</v>
      </c>
      <c r="L27" s="35" t="str">
        <f>IF(ISERROR(K27/$H27*100),"- ",(K27/$H27*100))</f>
        <v xml:space="preserve">- </v>
      </c>
      <c r="M27" s="35" t="str">
        <f>IF(ISERROR(I27/$H27*100),"- ",(I27/$H27*100))</f>
        <v xml:space="preserve">- </v>
      </c>
      <c r="N27" s="35">
        <v>0</v>
      </c>
      <c r="O27" s="35">
        <v>0</v>
      </c>
      <c r="P27" s="42">
        <f>IF(AND(O27&lt;0,O26&lt;0),"NA",IF(AND(O27&gt;0,O26&lt;0),"LP",IF(AND(O27&lt;0,O26&gt;0),"PL",((O27/O26-1)*100))))</f>
        <v>-100</v>
      </c>
      <c r="Q27" s="34">
        <v>0</v>
      </c>
      <c r="R27" s="37">
        <v>0</v>
      </c>
      <c r="S27" s="34">
        <v>0</v>
      </c>
      <c r="T27" s="39" t="str">
        <f>IF(O27&lt;0,"- ",IF(ISERROR(($E24-S27)/O27),"- ",(($E24-S27)/O27)))</f>
        <v xml:space="preserve">- </v>
      </c>
      <c r="U27" s="34">
        <v>0</v>
      </c>
      <c r="V27" s="34">
        <v>0</v>
      </c>
      <c r="W27" s="34">
        <v>885819.50001029996</v>
      </c>
      <c r="X27" s="39" t="str">
        <f>IF(I27&lt;0,"- ",IF(ISERROR((U27+V27+W27)/I27),"- ",(U27+V27+W27)/I27))</f>
        <v xml:space="preserve">- </v>
      </c>
      <c r="Y27" s="39" t="str">
        <f>IF(ISERROR(W27/H27),"- ",(W27/H27))</f>
        <v xml:space="preserve">- </v>
      </c>
      <c r="Z27" s="34">
        <v>0</v>
      </c>
      <c r="AA27" s="40" t="str">
        <f>IF(Z27&lt;0,"- ",IF(ISERROR(($E24/Z27)),"- ",(($E24/Z27))))</f>
        <v xml:space="preserve">- </v>
      </c>
      <c r="AB27" s="34">
        <v>0</v>
      </c>
      <c r="AC27" s="41">
        <f>IF(ISERROR(AB27/$E24*100),"- ",(AB27/$E24*100))</f>
        <v>0</v>
      </c>
      <c r="AD27" s="42">
        <v>0</v>
      </c>
      <c r="AE27" s="34">
        <v>0</v>
      </c>
      <c r="AF27" s="43">
        <v>0</v>
      </c>
      <c r="AG27" s="44">
        <v>0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09">
        <v>5</v>
      </c>
      <c r="B29" s="29">
        <v>25</v>
      </c>
      <c r="C29" s="30" t="str">
        <f>VLOOKUP($A29,'All cos summary'!$A$328:$B$334,2,FALSE)</f>
        <v>NTPCGREE IB Equity</v>
      </c>
      <c r="D29" s="63" t="s">
        <v>783</v>
      </c>
      <c r="E29" s="64">
        <v>97.22</v>
      </c>
      <c r="F29" s="65">
        <v>8793.0850686435897</v>
      </c>
      <c r="G29" s="33" t="s">
        <v>518</v>
      </c>
      <c r="H29" s="66">
        <v>21129.200000000001</v>
      </c>
      <c r="I29" s="66">
        <v>19167.300000000003</v>
      </c>
      <c r="J29" s="66">
        <v>4754.800000000002</v>
      </c>
      <c r="K29" s="66">
        <v>4754.800000000002</v>
      </c>
      <c r="L29" s="67">
        <f>IF(ISERROR(K29/$H29*100),"- ",(K29/$H29*100))</f>
        <v>22.503454934403582</v>
      </c>
      <c r="M29" s="67">
        <f>IF(ISERROR(I29/$H29*100),"- ",(I29/$H29*100))</f>
        <v>90.714745470722988</v>
      </c>
      <c r="N29" s="67">
        <v>0.56427887348347405</v>
      </c>
      <c r="O29" s="67">
        <v>0.56427887348347405</v>
      </c>
      <c r="P29" s="68" t="s">
        <v>50</v>
      </c>
      <c r="Q29" s="66">
        <v>4.3799984796617615</v>
      </c>
      <c r="R29" s="69">
        <v>3.8543348702684139</v>
      </c>
      <c r="S29" s="66">
        <v>0</v>
      </c>
      <c r="T29" s="70">
        <f>IF(O29&lt;0,"- ",IF(ISERROR(($E29-S29)/O29),"- ",(($E29-S29)/O29)))</f>
        <v>172.29069626482706</v>
      </c>
      <c r="U29" s="66">
        <v>144547.69999999998</v>
      </c>
      <c r="V29" s="66">
        <v>918.4</v>
      </c>
      <c r="W29" s="66">
        <v>819207.77042018005</v>
      </c>
      <c r="X29" s="70">
        <f>IF(I29&lt;0,"- ",IF(ISERROR((U29+V29+W29)/I29),"- ",(U29+V29+W29)/I29))</f>
        <v>50.329147580524115</v>
      </c>
      <c r="Y29" s="70">
        <f>IF(ISERROR(W29/H29),"- ",(W29/H29))</f>
        <v>38.771357667123226</v>
      </c>
      <c r="Z29" s="66">
        <v>21.88418920217936</v>
      </c>
      <c r="AA29" s="71">
        <f>IF(Z29&lt;0,"- ",IF(ISERROR(($E29/Z29)),"- ",(($E29/Z29))))</f>
        <v>4.4424766712544344</v>
      </c>
      <c r="AB29" s="66">
        <v>0</v>
      </c>
      <c r="AC29" s="72">
        <f>IF(ISERROR(AB29/$E29*100),"- ",(AB29/$E29*100))</f>
        <v>0</v>
      </c>
      <c r="AD29" s="73">
        <v>0</v>
      </c>
      <c r="AE29" s="66">
        <v>84263.3</v>
      </c>
      <c r="AF29" s="74">
        <v>1.1673834889532912</v>
      </c>
      <c r="AG29" s="75">
        <v>1.5229531471840987</v>
      </c>
    </row>
    <row r="30" spans="1:33" s="45" customFormat="1" ht="10.5" x14ac:dyDescent="0.15">
      <c r="A30" s="110"/>
      <c r="B30" s="29">
        <v>26</v>
      </c>
      <c r="C30" s="47"/>
      <c r="D30" s="47" t="s">
        <v>1098</v>
      </c>
      <c r="E30" s="48"/>
      <c r="F30" s="32"/>
      <c r="G30" s="33" t="s">
        <v>311</v>
      </c>
      <c r="H30" s="34">
        <v>39114.392686736785</v>
      </c>
      <c r="I30" s="34">
        <v>34899.521637461003</v>
      </c>
      <c r="J30" s="34">
        <v>10388.805757358754</v>
      </c>
      <c r="K30" s="34">
        <v>10388.805757358754</v>
      </c>
      <c r="L30" s="35">
        <f>IF(ISERROR(K30/$H30*100),"- ",(K30/$H30*100))</f>
        <v>26.560058954670851</v>
      </c>
      <c r="M30" s="35">
        <f>IF(ISERROR(I30/$H30*100),"- ",(I30/$H30*100))</f>
        <v>89.224245195285889</v>
      </c>
      <c r="N30" s="35">
        <v>1.2328980418947222</v>
      </c>
      <c r="O30" s="35">
        <v>1.2328980418947222</v>
      </c>
      <c r="P30" s="42">
        <f>IF(AND(O30&lt;0,O29&lt;0),"NA",IF(AND(O30&gt;0,O29&lt;0),"LP",IF(AND(O30&lt;0,O29&gt;0),"PL",((O30/O29-1)*100))))</f>
        <v>118.49090934127094</v>
      </c>
      <c r="Q30" s="34">
        <v>4.5924934064923786</v>
      </c>
      <c r="R30" s="37">
        <v>5.4793914273396851</v>
      </c>
      <c r="S30" s="34">
        <v>0</v>
      </c>
      <c r="T30" s="38">
        <f>IF(O30&lt;0,"- ",IF(ISERROR(($E29-S30)/O30),"- ",(($E29-S30)/O30)))</f>
        <v>78.854857982085804</v>
      </c>
      <c r="U30" s="34">
        <v>392628.34904485679</v>
      </c>
      <c r="V30" s="34">
        <v>918.4</v>
      </c>
      <c r="W30" s="34">
        <v>819207.77042018005</v>
      </c>
      <c r="X30" s="38">
        <f>IF(I30&lt;0,"- ",IF(ISERROR((U30+V30+W30)/I30),"- ",(U30+V30+W30)/I30))</f>
        <v>34.749889470211855</v>
      </c>
      <c r="Y30" s="39">
        <f>IF(ISERROR(W30/H30),"- ",(W30/H30))</f>
        <v>20.943895945953507</v>
      </c>
      <c r="Z30" s="34">
        <v>23.117087244074082</v>
      </c>
      <c r="AA30" s="40">
        <f>IF(Z30&lt;0,"- ",IF(ISERROR(($E29/Z30)),"- ",(($E29/Z30))))</f>
        <v>4.205547133751538</v>
      </c>
      <c r="AB30" s="34">
        <v>0</v>
      </c>
      <c r="AC30" s="41">
        <f>IF(ISERROR(AB30/$E29*100),"- ",(AB30/$E29*100))</f>
        <v>0</v>
      </c>
      <c r="AD30" s="42">
        <v>0</v>
      </c>
      <c r="AE30" s="34">
        <v>84263.3</v>
      </c>
      <c r="AF30" s="43">
        <v>2.0608659164537428</v>
      </c>
      <c r="AG30" s="44">
        <v>1.7196268389566238</v>
      </c>
    </row>
    <row r="31" spans="1:33" s="45" customFormat="1" ht="10.5" x14ac:dyDescent="0.15">
      <c r="A31" s="110"/>
      <c r="B31" s="29">
        <v>27</v>
      </c>
      <c r="C31" s="47"/>
      <c r="D31" s="49" t="s">
        <v>913</v>
      </c>
      <c r="E31" s="50"/>
      <c r="F31" s="51"/>
      <c r="G31" s="33" t="s">
        <v>407</v>
      </c>
      <c r="H31" s="34">
        <v>74218.901828960705</v>
      </c>
      <c r="I31" s="34">
        <v>65440.44459119581</v>
      </c>
      <c r="J31" s="34">
        <v>14668.631652312313</v>
      </c>
      <c r="K31" s="34">
        <v>14668.631652312313</v>
      </c>
      <c r="L31" s="35">
        <f>IF(ISERROR(K31/$H31*100),"- ",(K31/$H31*100))</f>
        <v>19.764010637231657</v>
      </c>
      <c r="M31" s="35">
        <f>IF(ISERROR(I31/$H31*100),"- ",(I31/$H31*100))</f>
        <v>88.17220812833493</v>
      </c>
      <c r="N31" s="35">
        <v>1.5561338985917441</v>
      </c>
      <c r="O31" s="35">
        <v>1.5561338985917441</v>
      </c>
      <c r="P31" s="42">
        <f>IF(AND(O31&lt;0,O30&lt;0),"NA",IF(AND(O31&gt;0,O30&lt;0),"LP",IF(AND(O31&lt;0,O30&gt;0),"PL",((O31/O30-1)*100))))</f>
        <v>26.217565906769714</v>
      </c>
      <c r="Q31" s="34">
        <v>5.4708550844178747</v>
      </c>
      <c r="R31" s="37">
        <v>5.8179645521557903</v>
      </c>
      <c r="S31" s="34">
        <v>0</v>
      </c>
      <c r="T31" s="39">
        <f>IF(O31&lt;0,"- ",IF(ISERROR(($E29-S31)/O31),"- ",(($E29-S31)/O31)))</f>
        <v>62.475343598633302</v>
      </c>
      <c r="U31" s="34">
        <v>564573.82833094907</v>
      </c>
      <c r="V31" s="34">
        <v>918.4</v>
      </c>
      <c r="W31" s="34">
        <v>819207.77042018005</v>
      </c>
      <c r="X31" s="39">
        <f>IF(I31&lt;0,"- ",IF(ISERROR((U31+V31+W31)/I31),"- ",(U31+V31+W31)/I31))</f>
        <v>21.159697300366798</v>
      </c>
      <c r="Y31" s="39">
        <f>IF(ISERROR(W31/H31),"- ",(W31/H31))</f>
        <v>11.037724221628402</v>
      </c>
      <c r="Z31" s="34">
        <v>32.829408413419756</v>
      </c>
      <c r="AA31" s="40">
        <f>IF(Z31&lt;0,"- ",IF(ISERROR(($E29/Z31)),"- ",(($E29/Z31))))</f>
        <v>2.9613692326011924</v>
      </c>
      <c r="AB31" s="34">
        <v>0</v>
      </c>
      <c r="AC31" s="41">
        <f>IF(ISERROR(AB31/$E29*100),"- ",(AB31/$E29*100))</f>
        <v>0</v>
      </c>
      <c r="AD31" s="42">
        <v>0</v>
      </c>
      <c r="AE31" s="34">
        <v>84263.3</v>
      </c>
      <c r="AF31" s="43">
        <v>2.2311209598593633</v>
      </c>
      <c r="AG31" s="44">
        <v>1.5139155943117035</v>
      </c>
    </row>
    <row r="32" spans="1:33" s="45" customFormat="1" ht="10.5" x14ac:dyDescent="0.15">
      <c r="A32" s="110"/>
      <c r="B32" s="29">
        <v>28</v>
      </c>
      <c r="D32" s="47" t="s">
        <v>1123</v>
      </c>
      <c r="E32" s="50"/>
      <c r="F32" s="52"/>
      <c r="G32" s="33" t="s">
        <v>458</v>
      </c>
      <c r="H32" s="34">
        <v>119140.38160095261</v>
      </c>
      <c r="I32" s="34">
        <v>105723.53580883829</v>
      </c>
      <c r="J32" s="34">
        <v>25200.670113889766</v>
      </c>
      <c r="K32" s="34">
        <v>25200.670113889766</v>
      </c>
      <c r="L32" s="35">
        <f>IF(ISERROR(K32/$H32*100),"- ",(K32/$H32*100))</f>
        <v>21.152081078854181</v>
      </c>
      <c r="M32" s="35">
        <f>IF(ISERROR(I32/$H32*100),"- ",(I32/$H32*100))</f>
        <v>88.738624459796895</v>
      </c>
      <c r="N32" s="35">
        <v>2.6734338935608837</v>
      </c>
      <c r="O32" s="35">
        <v>2.6734338935608837</v>
      </c>
      <c r="P32" s="42">
        <f>IF(AND(O32&lt;0,O31&lt;0),"NA",IF(AND(O32&gt;0,O31&lt;0),"LP",IF(AND(O32&lt;0,O31&gt;0),"PL",((O32/O31-1)*100))))</f>
        <v>71.799733684888139</v>
      </c>
      <c r="Q32" s="34">
        <v>6.7500234478242884</v>
      </c>
      <c r="R32" s="37">
        <v>7.8248085358696899</v>
      </c>
      <c r="S32" s="34">
        <v>0</v>
      </c>
      <c r="T32" s="39">
        <f>IF(O32&lt;0,"- ",IF(ISERROR(($E29-S32)/O32),"- ",(($E29-S32)/O32)))</f>
        <v>36.365215625551784</v>
      </c>
      <c r="U32" s="34">
        <v>809101.29844012682</v>
      </c>
      <c r="V32" s="34">
        <v>918.4</v>
      </c>
      <c r="W32" s="34">
        <v>819207.77042018005</v>
      </c>
      <c r="X32" s="39">
        <f>IF(I32&lt;0,"- ",IF(ISERROR((U32+V32+W32)/I32),"- ",(U32+V32+W32)/I32))</f>
        <v>15.410262780145368</v>
      </c>
      <c r="Y32" s="39">
        <f>IF(ISERROR(W32/H32),"- ",(W32/H32))</f>
        <v>6.8759874646366752</v>
      </c>
      <c r="Z32" s="34">
        <v>35.502842306980639</v>
      </c>
      <c r="AA32" s="40">
        <f>IF(Z32&lt;0,"- ",IF(ISERROR(($E29/Z32)),"- ",(($E29/Z32))))</f>
        <v>2.7383723015575123</v>
      </c>
      <c r="AB32" s="34">
        <v>0</v>
      </c>
      <c r="AC32" s="41">
        <f>IF(ISERROR(AB32/$E29*100),"- ",(AB32/$E29*100))</f>
        <v>0</v>
      </c>
      <c r="AD32" s="42">
        <v>0</v>
      </c>
      <c r="AE32" s="34">
        <v>84263.3</v>
      </c>
      <c r="AF32" s="43">
        <v>2.5051160117061513</v>
      </c>
      <c r="AG32" s="44">
        <v>1.5909102202628094</v>
      </c>
    </row>
    <row r="33" spans="1:33" s="45" customFormat="1" ht="10.5" x14ac:dyDescent="0.15">
      <c r="A33" s="110"/>
      <c r="B33" s="29"/>
      <c r="D33" s="47"/>
      <c r="E33" s="50"/>
      <c r="F33" s="52"/>
      <c r="G33" s="33"/>
      <c r="H33" s="34"/>
      <c r="I33" s="34"/>
      <c r="J33" s="34"/>
      <c r="K33" s="34"/>
      <c r="L33" s="35"/>
      <c r="M33" s="35"/>
      <c r="N33" s="35"/>
      <c r="O33" s="35"/>
      <c r="P33" s="42"/>
      <c r="Q33" s="34"/>
      <c r="R33" s="34"/>
      <c r="S33" s="34"/>
      <c r="T33" s="39"/>
      <c r="U33" s="34"/>
      <c r="V33" s="34"/>
      <c r="W33" s="34"/>
      <c r="X33" s="39"/>
      <c r="Y33" s="39"/>
      <c r="Z33" s="34"/>
      <c r="AA33" s="39"/>
      <c r="AB33" s="34"/>
      <c r="AC33" s="41"/>
      <c r="AD33" s="111"/>
      <c r="AE33" s="34"/>
      <c r="AF33" s="43"/>
      <c r="AG33" s="44"/>
    </row>
    <row r="34" spans="1:33" s="45" customFormat="1" ht="10.5" x14ac:dyDescent="0.15">
      <c r="A34" s="109">
        <v>6</v>
      </c>
      <c r="B34" s="29">
        <v>24</v>
      </c>
      <c r="C34" s="30" t="str">
        <f>VLOOKUP($A34,'All cos summary'!$A$328:$B$334,2,FALSE)</f>
        <v>TPW IB Equity</v>
      </c>
      <c r="D34" s="63" t="s">
        <v>786</v>
      </c>
      <c r="E34" s="64">
        <v>1332.2</v>
      </c>
      <c r="F34" s="65">
        <v>7205.4988459679062</v>
      </c>
      <c r="G34" s="33" t="s">
        <v>518</v>
      </c>
      <c r="H34" s="66" t="e" vm="1">
        <v>#VALUE!</v>
      </c>
      <c r="I34" s="66" t="e" vm="1">
        <v>#VALUE!</v>
      </c>
      <c r="J34" s="66">
        <v>18332.299999999974</v>
      </c>
      <c r="K34" s="66">
        <v>18332.299999999974</v>
      </c>
      <c r="L34" s="67" t="str">
        <f>IF(ISERROR(K34/$H34*100),"- ",(K34/$H34*100))</f>
        <v xml:space="preserve">- </v>
      </c>
      <c r="M34" s="67" t="str">
        <f>IF(ISERROR(I34/$H34*100),"- ",(I34/$H34*100))</f>
        <v xml:space="preserve">- </v>
      </c>
      <c r="N34" s="67">
        <v>38.143023594523683</v>
      </c>
      <c r="O34" s="67">
        <v>38.143023594523683</v>
      </c>
      <c r="P34" s="68" t="s">
        <v>50</v>
      </c>
      <c r="Q34" s="66">
        <v>13.755812864767005</v>
      </c>
      <c r="R34" s="69">
        <v>15.891583241987679</v>
      </c>
      <c r="S34" s="66" t="e" vm="1">
        <v>#VALUE!</v>
      </c>
      <c r="T34" s="70" t="str">
        <f>IF(O34&lt;0,"- ",IF(ISERROR(($E34-S34)/O34),"- ",(($E34-S34)/O34)))</f>
        <v xml:space="preserve">- </v>
      </c>
      <c r="U34" s="66">
        <v>111662.90000000001</v>
      </c>
      <c r="V34" s="66" t="e" vm="1">
        <v>#VALUE!</v>
      </c>
      <c r="W34" s="66">
        <v>671300.29998460005</v>
      </c>
      <c r="X34" s="70" t="e" vm="1">
        <f>IF(I34&lt;0,"- ",IF(ISERROR((U34+V34+W34)/I34),"- ",(U34+V34+W34)/I34))</f>
        <v>#VALUE!</v>
      </c>
      <c r="Y34" s="70" t="str">
        <f>IF(ISERROR(W34/H34),"- ",(W34/H34))</f>
        <v xml:space="preserve">- </v>
      </c>
      <c r="Z34" s="66">
        <v>250.96146643918271</v>
      </c>
      <c r="AA34" s="71">
        <f>IF(Z34&lt;0,"- ",IF(ISERROR(($E34/Z34)),"- ",(($E34/Z34))))</f>
        <v>5.3083846651925812</v>
      </c>
      <c r="AB34" s="66">
        <v>16.000000000000004</v>
      </c>
      <c r="AC34" s="72">
        <f>IF(ISERROR(AB34/$E34*100),"- ",(AB34/$E34*100))</f>
        <v>1.2010208677375771</v>
      </c>
      <c r="AD34" s="73">
        <v>41.947382488831245</v>
      </c>
      <c r="AE34" s="66" t="e" vm="1">
        <v>#VALUE!</v>
      </c>
      <c r="AF34" s="74">
        <v>0.92727291600492445</v>
      </c>
      <c r="AG34" s="75" t="e" vm="1">
        <v>#VALUE!</v>
      </c>
    </row>
    <row r="35" spans="1:33" s="45" customFormat="1" ht="10.5" x14ac:dyDescent="0.15">
      <c r="A35" s="110"/>
      <c r="B35" s="29">
        <v>25</v>
      </c>
      <c r="C35" s="47"/>
      <c r="D35" s="47" t="s">
        <v>1099</v>
      </c>
      <c r="E35" s="48"/>
      <c r="F35" s="32"/>
      <c r="G35" s="33" t="s">
        <v>311</v>
      </c>
      <c r="H35" s="34" t="e" vm="1">
        <v>#VALUE!</v>
      </c>
      <c r="I35" s="34" t="e" vm="1">
        <v>#VALUE!</v>
      </c>
      <c r="J35" s="34">
        <v>29884.999999999967</v>
      </c>
      <c r="K35" s="34">
        <v>23514.999999999967</v>
      </c>
      <c r="L35" s="35" t="str">
        <f>IF(ISERROR(K35/$H35*100),"- ",(K35/$H35*100))</f>
        <v xml:space="preserve">- </v>
      </c>
      <c r="M35" s="35" t="str">
        <f>IF(ISERROR(I35/$H35*100),"- ",(I35/$H35*100))</f>
        <v xml:space="preserve">- </v>
      </c>
      <c r="N35" s="35">
        <v>59.307402262353577</v>
      </c>
      <c r="O35" s="35">
        <v>46.666005159753858</v>
      </c>
      <c r="P35" s="42">
        <f>IF(AND(O35&lt;0,O34&lt;0),"NA",IF(AND(O35&gt;0,O34&lt;0),"LP",IF(AND(O35&lt;0,O34&gt;0),"PL",((O35/O34-1)*100))))</f>
        <v>22.34479797887299</v>
      </c>
      <c r="Q35" s="34">
        <v>15.096837812406728</v>
      </c>
      <c r="R35" s="37">
        <v>15.847278466638473</v>
      </c>
      <c r="S35" s="34" t="e" vm="1">
        <v>#VALUE!</v>
      </c>
      <c r="T35" s="38" t="str">
        <f>IF(O35&lt;0,"- ",IF(ISERROR(($E34-S35)/O35),"- ",(($E34-S35)/O35)))</f>
        <v xml:space="preserve">- </v>
      </c>
      <c r="U35" s="34">
        <v>83566.8</v>
      </c>
      <c r="V35" s="34" t="e" vm="1">
        <v>#VALUE!</v>
      </c>
      <c r="W35" s="34">
        <v>671300.29998460005</v>
      </c>
      <c r="X35" s="38" t="e" vm="1">
        <f>IF(I35&lt;0,"- ",IF(ISERROR((U35+V35+W35)/I35),"- ",(U35+V35+W35)/I35))</f>
        <v>#VALUE!</v>
      </c>
      <c r="Y35" s="39" t="str">
        <f>IF(ISERROR(W35/H35),"- ",(W35/H35))</f>
        <v xml:space="preserve">- </v>
      </c>
      <c r="Z35" s="34">
        <v>349.57948005556659</v>
      </c>
      <c r="AA35" s="40">
        <f>IF(Z35&lt;0,"- ",IF(ISERROR(($E34/Z35)),"- ",(($E34/Z35))))</f>
        <v>3.8108644128317923</v>
      </c>
      <c r="AB35" s="34">
        <v>20</v>
      </c>
      <c r="AC35" s="41">
        <f>IF(ISERROR(AB35/$E34*100),"- ",(AB35/$E34*100))</f>
        <v>1.5012760846719713</v>
      </c>
      <c r="AD35" s="42">
        <v>33.722603312698716</v>
      </c>
      <c r="AE35" s="34" t="e" vm="1">
        <v>#VALUE!</v>
      </c>
      <c r="AF35" s="43">
        <v>0.54240768915220972</v>
      </c>
      <c r="AG35" s="44" t="e" vm="1">
        <v>#VALUE!</v>
      </c>
    </row>
    <row r="36" spans="1:33" s="45" customFormat="1" ht="10.5" x14ac:dyDescent="0.15">
      <c r="A36" s="110"/>
      <c r="B36" s="29">
        <v>26</v>
      </c>
      <c r="C36" s="47"/>
      <c r="D36" s="49" t="s">
        <v>913</v>
      </c>
      <c r="E36" s="50"/>
      <c r="F36" s="51"/>
      <c r="G36" s="33" t="s">
        <v>407</v>
      </c>
      <c r="H36" s="34" t="e" vm="1">
        <v>#VALUE!</v>
      </c>
      <c r="I36" s="34" t="e" vm="1">
        <v>#VALUE!</v>
      </c>
      <c r="J36" s="34">
        <v>27139.518651596827</v>
      </c>
      <c r="K36" s="34">
        <v>27139.518651596827</v>
      </c>
      <c r="L36" s="35" t="str">
        <f>IF(ISERROR(K36/$H36*100),"- ",(K36/$H36*100))</f>
        <v xml:space="preserve">- </v>
      </c>
      <c r="M36" s="35" t="str">
        <f>IF(ISERROR(I36/$H36*100),"- ",(I36/$H36*100))</f>
        <v xml:space="preserve">- </v>
      </c>
      <c r="N36" s="35">
        <v>53.858937589991719</v>
      </c>
      <c r="O36" s="35">
        <v>53.858937589991719</v>
      </c>
      <c r="P36" s="42">
        <f>IF(AND(O36&lt;0,O35&lt;0),"NA",IF(AND(O36&gt;0,O35&lt;0),"LP",IF(AND(O36&lt;0,O35&gt;0),"PL",((O36/O35-1)*100))))</f>
        <v>15.413645126926912</v>
      </c>
      <c r="Q36" s="34">
        <v>13.743126140357115</v>
      </c>
      <c r="R36" s="37">
        <v>14.946232311780763</v>
      </c>
      <c r="S36" s="34" t="e" vm="1">
        <v>#VALUE!</v>
      </c>
      <c r="T36" s="39" t="str">
        <f>IF(O36&lt;0,"- ",IF(ISERROR(($E34-S36)/O36),"- ",(($E34-S36)/O36)))</f>
        <v xml:space="preserve">- </v>
      </c>
      <c r="U36" s="34">
        <v>160067.69302248943</v>
      </c>
      <c r="V36" s="34" t="e" vm="1">
        <v>#VALUE!</v>
      </c>
      <c r="W36" s="34">
        <v>671300.29998460005</v>
      </c>
      <c r="X36" s="39" t="e" vm="1">
        <f>IF(I36&lt;0,"- ",IF(ISERROR((U36+V36+W36)/I36),"- ",(U36+V36+W36)/I36))</f>
        <v>#VALUE!</v>
      </c>
      <c r="Y36" s="39" t="str">
        <f>IF(ISERROR(W36/H36),"- ",(W36/H36))</f>
        <v xml:space="preserve">- </v>
      </c>
      <c r="Z36" s="34">
        <v>371.12305509156329</v>
      </c>
      <c r="AA36" s="40">
        <f>IF(Z36&lt;0,"- ",IF(ISERROR(($E34/Z36)),"- ",(($E34/Z36))))</f>
        <v>3.5896449485503408</v>
      </c>
      <c r="AB36" s="34">
        <v>32.315362553995001</v>
      </c>
      <c r="AC36" s="41">
        <f>IF(ISERROR(AB36/$E34*100),"- ",(AB36/$E34*100))</f>
        <v>2.4257140484908422</v>
      </c>
      <c r="AD36" s="42">
        <v>59.999999999999943</v>
      </c>
      <c r="AE36" s="34" t="e" vm="1">
        <v>#VALUE!</v>
      </c>
      <c r="AF36" s="43">
        <v>0.85111098117552519</v>
      </c>
      <c r="AG36" s="44" t="e" vm="1">
        <v>#VALUE!</v>
      </c>
    </row>
    <row r="37" spans="1:33" s="45" customFormat="1" ht="10.5" x14ac:dyDescent="0.15">
      <c r="A37" s="110"/>
      <c r="B37" s="29">
        <v>27</v>
      </c>
      <c r="D37" s="47" t="s">
        <v>1123</v>
      </c>
      <c r="E37" s="50"/>
      <c r="F37" s="52"/>
      <c r="G37" s="33" t="s">
        <v>458</v>
      </c>
      <c r="H37" s="34" t="e" vm="1">
        <v>#VALUE!</v>
      </c>
      <c r="I37" s="34" t="e" vm="1">
        <v>#VALUE!</v>
      </c>
      <c r="J37" s="34">
        <v>32255.650588054144</v>
      </c>
      <c r="K37" s="34">
        <v>32255.650588054144</v>
      </c>
      <c r="L37" s="35" t="str">
        <f>IF(ISERROR(K37/$H37*100),"- ",(K37/$H37*100))</f>
        <v xml:space="preserve">- </v>
      </c>
      <c r="M37" s="35" t="str">
        <f>IF(ISERROR(I37/$H37*100),"- ",(I37/$H37*100))</f>
        <v xml:space="preserve">- </v>
      </c>
      <c r="N37" s="35">
        <v>64.012007517472</v>
      </c>
      <c r="O37" s="35">
        <v>64.012007517472</v>
      </c>
      <c r="P37" s="42">
        <f>IF(AND(O37&lt;0,O36&lt;0),"NA",IF(AND(O37&gt;0,O36&lt;0),"LP",IF(AND(O37&lt;0,O36&gt;0),"PL",((O37/O36-1)*100))))</f>
        <v>18.851225779408921</v>
      </c>
      <c r="Q37" s="34">
        <v>13.75074658496108</v>
      </c>
      <c r="R37" s="37">
        <v>16.67303025050203</v>
      </c>
      <c r="S37" s="34" t="e" vm="1">
        <v>#VALUE!</v>
      </c>
      <c r="T37" s="39" t="str">
        <f>IF(O37&lt;0,"- ",IF(ISERROR(($E34-S37)/O37),"- ",(($E34-S37)/O37)))</f>
        <v xml:space="preserve">- </v>
      </c>
      <c r="U37" s="34">
        <v>223337.30880201783</v>
      </c>
      <c r="V37" s="34" t="e" vm="1">
        <v>#VALUE!</v>
      </c>
      <c r="W37" s="34">
        <v>671300.29998460005</v>
      </c>
      <c r="X37" s="39" t="e" vm="1">
        <f>IF(I37&lt;0,"- ",IF(ISERROR((U37+V37+W37)/I37),"- ",(U37+V37+W37)/I37))</f>
        <v>#VALUE!</v>
      </c>
      <c r="Y37" s="39" t="str">
        <f>IF(ISERROR(W37/H37),"- ",(W37/H37))</f>
        <v xml:space="preserve">- </v>
      </c>
      <c r="Z37" s="34">
        <v>396.72785809855208</v>
      </c>
      <c r="AA37" s="40">
        <f>IF(Z37&lt;0,"- ",IF(ISERROR(($E34/Z37)),"- ",(($E34/Z37))))</f>
        <v>3.3579693807866278</v>
      </c>
      <c r="AB37" s="34">
        <v>38.407204510483226</v>
      </c>
      <c r="AC37" s="41">
        <f>IF(ISERROR(AB37/$E34*100),"- ",(AB37/$E34*100))</f>
        <v>2.8829908805346962</v>
      </c>
      <c r="AD37" s="42">
        <v>60.000000000000028</v>
      </c>
      <c r="AE37" s="34" t="e" vm="1">
        <v>#VALUE!</v>
      </c>
      <c r="AF37" s="43">
        <v>1.1114904507605909</v>
      </c>
      <c r="AG37" s="44" t="e" vm="1">
        <v>#VALUE!</v>
      </c>
    </row>
    <row r="38" spans="1:33" s="45" customFormat="1" ht="10.5" x14ac:dyDescent="0.15">
      <c r="A38" s="110"/>
      <c r="B38" s="29"/>
      <c r="D38" s="47"/>
      <c r="E38" s="50"/>
      <c r="F38" s="52"/>
      <c r="G38" s="33"/>
      <c r="H38" s="34"/>
      <c r="I38" s="34"/>
      <c r="J38" s="34"/>
      <c r="K38" s="34"/>
      <c r="L38" s="35"/>
      <c r="M38" s="35"/>
      <c r="N38" s="35"/>
      <c r="O38" s="35"/>
      <c r="P38" s="42"/>
      <c r="Q38" s="34"/>
      <c r="R38" s="34"/>
      <c r="S38" s="34"/>
      <c r="T38" s="39"/>
      <c r="U38" s="34"/>
      <c r="V38" s="34"/>
      <c r="W38" s="34"/>
      <c r="X38" s="39"/>
      <c r="Y38" s="39"/>
      <c r="Z38" s="34"/>
      <c r="AA38" s="39"/>
      <c r="AB38" s="34"/>
      <c r="AC38" s="41"/>
      <c r="AD38" s="111"/>
      <c r="AE38" s="34"/>
      <c r="AF38" s="43"/>
      <c r="AG38" s="44"/>
    </row>
    <row r="39" spans="1:33" s="45" customFormat="1" ht="10.5" x14ac:dyDescent="0.15">
      <c r="A39" s="109">
        <v>7</v>
      </c>
      <c r="B39" s="29">
        <v>24</v>
      </c>
      <c r="C39" s="30" t="str">
        <f>VLOOKUP($A39,'All cos summary'!$A$328:$B$334,2,FALSE)</f>
        <v>CESC IB Equity</v>
      </c>
      <c r="D39" s="63" t="s">
        <v>780</v>
      </c>
      <c r="E39" s="64">
        <v>153.25</v>
      </c>
      <c r="F39" s="65">
        <v>2180.4719411527935</v>
      </c>
      <c r="G39" s="33" t="s">
        <v>518</v>
      </c>
      <c r="H39" s="66">
        <v>152930</v>
      </c>
      <c r="I39" s="66">
        <v>39830</v>
      </c>
      <c r="J39" s="66">
        <v>14510</v>
      </c>
      <c r="K39" s="66">
        <v>14510</v>
      </c>
      <c r="L39" s="67">
        <f>IF(ISERROR(K39/$H39*100),"- ",(K39/$H39*100))</f>
        <v>9.4880010462303019</v>
      </c>
      <c r="M39" s="67">
        <f>IF(ISERROR(I39/$H39*100),"- ",(I39/$H39*100))</f>
        <v>26.044595566599099</v>
      </c>
      <c r="N39" s="67">
        <v>10.891757994295153</v>
      </c>
      <c r="O39" s="67">
        <v>10.891757994295153</v>
      </c>
      <c r="P39" s="68" t="s">
        <v>50</v>
      </c>
      <c r="Q39" s="66">
        <v>9.3705197299600691</v>
      </c>
      <c r="R39" s="69">
        <v>12.981180419620458</v>
      </c>
      <c r="S39" s="66">
        <v>0</v>
      </c>
      <c r="T39" s="70">
        <f>IF(O39&lt;0,"- ",IF(ISERROR(($E39-S39)/O39),"- ",(($E39-S39)/O39)))</f>
        <v>14.070272226050996</v>
      </c>
      <c r="U39" s="66">
        <v>116520</v>
      </c>
      <c r="V39" s="66">
        <v>5400</v>
      </c>
      <c r="W39" s="66">
        <v>203143.66839750001</v>
      </c>
      <c r="X39" s="70">
        <f>IF(I39&lt;0,"- ",IF(ISERROR((U39+V39+W39)/I39),"- ",(U39+V39+W39)/I39))</f>
        <v>8.1612771377730358</v>
      </c>
      <c r="Y39" s="70">
        <f>IF(ISERROR(W39/H39),"- ",(W39/H39))</f>
        <v>1.3283441339011313</v>
      </c>
      <c r="Z39" s="66">
        <v>85.912175349046706</v>
      </c>
      <c r="AA39" s="71">
        <f>IF(Z39&lt;0,"- ",IF(ISERROR(($E39/Z39)),"- ",(($E39/Z39))))</f>
        <v>1.7837983891965377</v>
      </c>
      <c r="AB39" s="66">
        <v>4.5</v>
      </c>
      <c r="AC39" s="72">
        <f>IF(ISERROR(AB39/$E39*100),"- ",(AB39/$E39*100))</f>
        <v>2.9363784665579118</v>
      </c>
      <c r="AD39" s="73">
        <v>41.315644383184008</v>
      </c>
      <c r="AE39" s="66">
        <v>1332.1999999999998</v>
      </c>
      <c r="AF39" s="74">
        <v>0.99698645186793777</v>
      </c>
      <c r="AG39" s="75">
        <v>2.2414910858995136</v>
      </c>
    </row>
    <row r="40" spans="1:33" s="45" customFormat="1" ht="10.5" x14ac:dyDescent="0.15">
      <c r="A40" s="110"/>
      <c r="B40" s="29">
        <v>25</v>
      </c>
      <c r="C40" s="47"/>
      <c r="D40" s="47" t="s">
        <v>946</v>
      </c>
      <c r="E40" s="48"/>
      <c r="F40" s="32"/>
      <c r="G40" s="33" t="s">
        <v>311</v>
      </c>
      <c r="H40" s="34">
        <v>170010</v>
      </c>
      <c r="I40" s="34">
        <v>39370</v>
      </c>
      <c r="J40" s="34">
        <v>13690</v>
      </c>
      <c r="K40" s="34">
        <v>13690</v>
      </c>
      <c r="L40" s="35">
        <f>IF(ISERROR(K40/$H40*100),"- ",(K40/$H40*100))</f>
        <v>8.0524675019116518</v>
      </c>
      <c r="M40" s="35">
        <f>IF(ISERROR(I40/$H40*100),"- ",(I40/$H40*100))</f>
        <v>23.157461325804366</v>
      </c>
      <c r="N40" s="35">
        <v>10.293233082706767</v>
      </c>
      <c r="O40" s="35">
        <v>10.293233082706767</v>
      </c>
      <c r="P40" s="42">
        <f>IF(AND(O40&lt;0,O39&lt;0),"NA",IF(AND(O40&gt;0,O39&lt;0),"LP",IF(AND(O40&lt;0,O39&gt;0),"PL",((O40/O39-1)*100))))</f>
        <v>-5.4952094225916515</v>
      </c>
      <c r="Q40" s="34">
        <v>9.0281223394870498</v>
      </c>
      <c r="R40" s="37">
        <v>11.673805396214412</v>
      </c>
      <c r="S40" s="34">
        <v>0</v>
      </c>
      <c r="T40" s="38">
        <f>IF(O40&lt;0,"- ",IF(ISERROR(($E39-S40)/O40),"- ",(($E39-S40)/O40)))</f>
        <v>14.888422205989775</v>
      </c>
      <c r="U40" s="34">
        <v>136770</v>
      </c>
      <c r="V40" s="34">
        <v>5930</v>
      </c>
      <c r="W40" s="34">
        <v>203143.66839750001</v>
      </c>
      <c r="X40" s="38">
        <f>IF(I40&lt;0,"- ",IF(ISERROR((U40+V40+W40)/I40),"- ",(U40+V40+W40)/I40))</f>
        <v>8.7844467461899924</v>
      </c>
      <c r="Y40" s="39">
        <f>IF(ISERROR(W40/H40),"- ",(W40/H40))</f>
        <v>1.1948924674872066</v>
      </c>
      <c r="Z40" s="34">
        <v>90.293233082706763</v>
      </c>
      <c r="AA40" s="40">
        <f>IF(Z40&lt;0,"- ",IF(ISERROR(($E39/Z40)),"- ",(($E39/Z40))))</f>
        <v>1.6972478974102756</v>
      </c>
      <c r="AB40" s="34">
        <v>4.5</v>
      </c>
      <c r="AC40" s="41">
        <f>IF(ISERROR(AB40/$E39*100),"- ",(AB40/$E39*100))</f>
        <v>2.9363784665579118</v>
      </c>
      <c r="AD40" s="42">
        <v>43.718042366691016</v>
      </c>
      <c r="AE40" s="34">
        <v>1330</v>
      </c>
      <c r="AF40" s="43">
        <v>1.1125291919948657</v>
      </c>
      <c r="AG40" s="44">
        <v>2.0634441087613293</v>
      </c>
    </row>
    <row r="41" spans="1:33" s="45" customFormat="1" ht="10.5" x14ac:dyDescent="0.15">
      <c r="A41" s="110"/>
      <c r="B41" s="29">
        <v>26</v>
      </c>
      <c r="C41" s="47"/>
      <c r="D41" s="49" t="s">
        <v>948</v>
      </c>
      <c r="E41" s="50"/>
      <c r="F41" s="51"/>
      <c r="G41" s="33" t="s">
        <v>407</v>
      </c>
      <c r="H41" s="34">
        <v>195398.70822310817</v>
      </c>
      <c r="I41" s="34">
        <v>43486.366693395255</v>
      </c>
      <c r="J41" s="34">
        <v>15143.08637689356</v>
      </c>
      <c r="K41" s="34">
        <v>15143.08637689356</v>
      </c>
      <c r="L41" s="35">
        <f>IF(ISERROR(K41/$H41*100),"- ",(K41/$H41*100))</f>
        <v>7.749839553495427</v>
      </c>
      <c r="M41" s="35">
        <f>IF(ISERROR(I41/$H41*100),"- ",(I41/$H41*100))</f>
        <v>22.255196612529339</v>
      </c>
      <c r="N41" s="35">
        <v>11.385779230747037</v>
      </c>
      <c r="O41" s="35">
        <v>11.385779230747037</v>
      </c>
      <c r="P41" s="42">
        <f>IF(AND(O41&lt;0,O40&lt;0),"NA",IF(AND(O41&gt;0,O40&lt;0),"LP",IF(AND(O41&lt;0,O40&gt;0),"PL",((O41/O40-1)*100))))</f>
        <v>10.614217508353253</v>
      </c>
      <c r="Q41" s="34">
        <v>9.1660503280607735</v>
      </c>
      <c r="R41" s="37">
        <v>12.15014914073021</v>
      </c>
      <c r="S41" s="34">
        <v>0</v>
      </c>
      <c r="T41" s="39">
        <f>IF(O41&lt;0,"- ",IF(ISERROR(($E39-S41)/O41),"- ",(($E39-S41)/O41)))</f>
        <v>13.459772659753657</v>
      </c>
      <c r="U41" s="34">
        <v>188445.02193891301</v>
      </c>
      <c r="V41" s="34">
        <v>6858.2064</v>
      </c>
      <c r="W41" s="34">
        <v>203143.66839750001</v>
      </c>
      <c r="X41" s="39">
        <f>IF(I41&lt;0,"- ",IF(ISERROR((U41+V41+W41)/I41),"- ",(U41+V41+W41)/I41))</f>
        <v>9.1625704107611607</v>
      </c>
      <c r="Y41" s="39">
        <f>IF(ISERROR(W41/H41),"- ",(W41/H41))</f>
        <v>1.0396367010039216</v>
      </c>
      <c r="Z41" s="34">
        <v>97.124700621154986</v>
      </c>
      <c r="AA41" s="40">
        <f>IF(Z41&lt;0,"- ",IF(ISERROR(($E39/Z41)),"- ",(($E39/Z41))))</f>
        <v>1.5778684414973652</v>
      </c>
      <c r="AB41" s="34">
        <v>4.5543116922988132</v>
      </c>
      <c r="AC41" s="41">
        <f>IF(ISERROR(AB41/$E39*100),"- ",(AB41/$E39*100))</f>
        <v>2.9718183962798128</v>
      </c>
      <c r="AD41" s="42">
        <v>39.999999999999986</v>
      </c>
      <c r="AE41" s="34">
        <v>1330</v>
      </c>
      <c r="AF41" s="43">
        <v>1.4382148722634689</v>
      </c>
      <c r="AG41" s="44">
        <v>2.1918713755096206</v>
      </c>
    </row>
    <row r="42" spans="1:33" s="45" customFormat="1" ht="10.5" x14ac:dyDescent="0.15">
      <c r="A42" s="110"/>
      <c r="B42" s="29">
        <v>27</v>
      </c>
      <c r="D42" s="47" t="s">
        <v>1121</v>
      </c>
      <c r="E42" s="50"/>
      <c r="F42" s="52"/>
      <c r="G42" s="33" t="s">
        <v>458</v>
      </c>
      <c r="H42" s="34">
        <v>215359.71030075179</v>
      </c>
      <c r="I42" s="34">
        <v>54311.111189860661</v>
      </c>
      <c r="J42" s="34">
        <v>17976.984697995129</v>
      </c>
      <c r="K42" s="34">
        <v>17976.984697995129</v>
      </c>
      <c r="L42" s="35">
        <f>IF(ISERROR(K42/$H42*100),"- ",(K42/$H42*100))</f>
        <v>8.3474223998955548</v>
      </c>
      <c r="M42" s="35">
        <f>IF(ISERROR(I42/$H42*100),"- ",(I42/$H42*100))</f>
        <v>25.218789119847301</v>
      </c>
      <c r="N42" s="35">
        <v>13.516529848116638</v>
      </c>
      <c r="O42" s="35">
        <v>13.516529848116638</v>
      </c>
      <c r="P42" s="42">
        <f>IF(AND(O42&lt;0,O41&lt;0),"NA",IF(AND(O42&gt;0,O41&lt;0),"LP",IF(AND(O42&lt;0,O41&gt;0),"PL",((O42/O41-1)*100))))</f>
        <v>18.714139578743616</v>
      </c>
      <c r="Q42" s="34">
        <v>9.7401843160742487</v>
      </c>
      <c r="R42" s="37">
        <v>13.35893983515394</v>
      </c>
      <c r="S42" s="34">
        <v>0</v>
      </c>
      <c r="T42" s="39">
        <f>IF(O42&lt;0,"- ",IF(ISERROR(($E39-S42)/O42),"- ",(($E39-S42)/O42)))</f>
        <v>11.337969265932076</v>
      </c>
      <c r="U42" s="34">
        <v>235947.39768027671</v>
      </c>
      <c r="V42" s="34">
        <v>7858.4056</v>
      </c>
      <c r="W42" s="34">
        <v>203143.66839750001</v>
      </c>
      <c r="X42" s="39">
        <f>IF(I42&lt;0,"- ",IF(ISERROR((U42+V42+W42)/I42),"- ",(U42+V42+W42)/I42))</f>
        <v>8.229429703902241</v>
      </c>
      <c r="Y42" s="39">
        <f>IF(ISERROR(W42/H42),"- ",(W42/H42))</f>
        <v>0.94327610356555569</v>
      </c>
      <c r="Z42" s="34">
        <v>105.23461853002495</v>
      </c>
      <c r="AA42" s="40">
        <f>IF(Z42&lt;0,"- ",IF(ISERROR(($E39/Z42)),"- ",(($E39/Z42))))</f>
        <v>1.4562698296499794</v>
      </c>
      <c r="AB42" s="34">
        <v>5.406611939246651</v>
      </c>
      <c r="AC42" s="41">
        <f>IF(ISERROR(AB42/$E39*100),"- ",(AB42/$E39*100))</f>
        <v>3.5279686389863949</v>
      </c>
      <c r="AD42" s="42">
        <v>39.999999999999972</v>
      </c>
      <c r="AE42" s="34">
        <v>1330</v>
      </c>
      <c r="AF42" s="43">
        <v>1.6624530687472083</v>
      </c>
      <c r="AG42" s="44">
        <v>2.3121508149360643</v>
      </c>
    </row>
    <row r="43" spans="1:33" s="45" customFormat="1" ht="10.5" x14ac:dyDescent="0.15">
      <c r="A43" s="110"/>
      <c r="B43" s="46"/>
      <c r="E43" s="53"/>
      <c r="F43" s="54"/>
      <c r="G43" s="55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10"/>
      <c r="B44" s="46"/>
      <c r="D44" s="84" t="s">
        <v>525</v>
      </c>
      <c r="E44" s="85"/>
      <c r="F44" s="86"/>
      <c r="G44" s="87"/>
      <c r="H44" s="88"/>
      <c r="I44" s="88"/>
      <c r="J44" s="88"/>
      <c r="K44" s="88"/>
      <c r="L44" s="88"/>
      <c r="M44" s="88"/>
      <c r="N44" s="89"/>
      <c r="O44" s="89"/>
      <c r="P44" s="90"/>
      <c r="Q44" s="89"/>
      <c r="R44" s="89"/>
      <c r="S44" s="75"/>
      <c r="T44" s="91"/>
      <c r="U44" s="91"/>
      <c r="V44" s="91"/>
      <c r="W44" s="91"/>
      <c r="X44" s="91"/>
      <c r="Y44" s="89"/>
      <c r="Z44" s="89"/>
      <c r="AA44" s="89"/>
      <c r="AB44" s="89"/>
      <c r="AC44" s="89"/>
      <c r="AD44" s="89"/>
      <c r="AE44" s="89"/>
      <c r="AF44" s="89"/>
      <c r="AG44" s="89"/>
    </row>
    <row r="45" spans="1:33" s="45" customFormat="1" ht="10.5" x14ac:dyDescent="0.15">
      <c r="A45" s="110"/>
      <c r="B45" s="46"/>
      <c r="D45" s="45" t="s">
        <v>36</v>
      </c>
      <c r="E45" s="92"/>
      <c r="F45" s="93"/>
      <c r="G45" s="94"/>
      <c r="H45" s="56"/>
      <c r="I45" s="56"/>
      <c r="J45" s="56"/>
      <c r="K45" s="56"/>
      <c r="L45" s="56"/>
      <c r="M45" s="56"/>
      <c r="N45" s="57"/>
      <c r="O45" s="57"/>
      <c r="P45" s="95"/>
      <c r="Q45" s="57"/>
      <c r="R45" s="57"/>
      <c r="S45" s="44"/>
      <c r="T45" s="61"/>
      <c r="U45" s="61"/>
      <c r="V45" s="61"/>
      <c r="W45" s="61"/>
      <c r="X45" s="61"/>
      <c r="Y45" s="57"/>
      <c r="Z45" s="57"/>
      <c r="AA45" s="57"/>
      <c r="AB45" s="57"/>
      <c r="AC45" s="57"/>
      <c r="AD45" s="57"/>
      <c r="AE45" s="57"/>
      <c r="AF45" s="57"/>
      <c r="AG45" s="57"/>
    </row>
    <row r="46" spans="1:33" s="97" customFormat="1" x14ac:dyDescent="0.2">
      <c r="A46" s="112"/>
      <c r="B46" s="96"/>
      <c r="E46" s="98"/>
      <c r="F46" s="99"/>
      <c r="G46" s="100"/>
      <c r="H46" s="101"/>
      <c r="I46" s="101"/>
      <c r="J46" s="101"/>
      <c r="K46" s="101"/>
      <c r="L46" s="101"/>
      <c r="M46" s="101"/>
      <c r="N46" s="102"/>
      <c r="O46" s="102"/>
      <c r="P46" s="103"/>
      <c r="Q46" s="102"/>
      <c r="R46" s="102"/>
      <c r="S46" s="104"/>
      <c r="T46" s="105"/>
      <c r="U46" s="105"/>
      <c r="V46" s="105"/>
      <c r="W46" s="105"/>
      <c r="X46" s="105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s="97" customFormat="1" x14ac:dyDescent="0.2">
      <c r="A47" s="112"/>
      <c r="B47" s="96"/>
      <c r="E47" s="98"/>
      <c r="F47" s="99"/>
      <c r="G47" s="100"/>
      <c r="H47" s="101"/>
      <c r="I47" s="101"/>
      <c r="J47" s="101"/>
      <c r="K47" s="101"/>
      <c r="L47" s="101"/>
      <c r="M47" s="101"/>
      <c r="N47" s="102"/>
      <c r="O47" s="102"/>
      <c r="P47" s="103"/>
      <c r="Q47" s="102"/>
      <c r="R47" s="102"/>
      <c r="S47" s="104"/>
      <c r="T47" s="105"/>
      <c r="U47" s="105"/>
      <c r="V47" s="105"/>
      <c r="W47" s="105"/>
      <c r="X47" s="105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s="97" customFormat="1" x14ac:dyDescent="0.2">
      <c r="A48" s="112"/>
      <c r="B48" s="96"/>
      <c r="E48" s="98"/>
      <c r="F48" s="99"/>
      <c r="G48" s="100"/>
      <c r="H48" s="101"/>
      <c r="I48" s="101"/>
      <c r="J48" s="101"/>
      <c r="K48" s="101"/>
      <c r="L48" s="101"/>
      <c r="M48" s="101"/>
      <c r="N48" s="102"/>
      <c r="O48" s="102"/>
      <c r="P48" s="103"/>
      <c r="Q48" s="102"/>
      <c r="R48" s="102"/>
      <c r="S48" s="104"/>
      <c r="T48" s="105"/>
      <c r="U48" s="105"/>
      <c r="V48" s="105"/>
      <c r="W48" s="105"/>
      <c r="X48" s="105"/>
      <c r="Y48" s="102"/>
      <c r="Z48" s="102"/>
      <c r="AA48" s="102"/>
      <c r="AB48" s="102"/>
      <c r="AC48" s="102"/>
      <c r="AD48" s="102"/>
      <c r="AE48" s="102"/>
      <c r="AF48" s="102"/>
      <c r="AG48" s="102"/>
    </row>
  </sheetData>
  <mergeCells count="12">
    <mergeCell ref="H4:J4"/>
    <mergeCell ref="K4:N4"/>
    <mergeCell ref="P4:T4"/>
    <mergeCell ref="H5:J5"/>
    <mergeCell ref="K5:N5"/>
    <mergeCell ref="P5:T5"/>
    <mergeCell ref="AE7:AG7"/>
    <mergeCell ref="P6:T6"/>
    <mergeCell ref="H7:P7"/>
    <mergeCell ref="Q7:R7"/>
    <mergeCell ref="S7:AA7"/>
    <mergeCell ref="AB7:AD7"/>
  </mergeCells>
  <conditionalFormatting sqref="G9:G12">
    <cfRule type="cellIs" dxfId="10" priority="5" stopIfTrue="1" operator="equal">
      <formula>#DIV/0!</formula>
    </cfRule>
  </conditionalFormatting>
  <conditionalFormatting sqref="G14:G17">
    <cfRule type="cellIs" dxfId="9" priority="4" stopIfTrue="1" operator="equal">
      <formula>#DIV/0!</formula>
    </cfRule>
  </conditionalFormatting>
  <conditionalFormatting sqref="G19:G22">
    <cfRule type="cellIs" dxfId="8" priority="3" stopIfTrue="1" operator="equal">
      <formula>#DIV/0!</formula>
    </cfRule>
  </conditionalFormatting>
  <conditionalFormatting sqref="G24:G27">
    <cfRule type="cellIs" dxfId="7" priority="2" stopIfTrue="1" operator="equal">
      <formula>#DIV/0!</formula>
    </cfRule>
  </conditionalFormatting>
  <conditionalFormatting sqref="G29:G42">
    <cfRule type="cellIs" dxfId="6" priority="1" stopIfTrue="1" operator="equal">
      <formula>#DIV/0!</formula>
    </cfRule>
  </conditionalFormatting>
  <conditionalFormatting sqref="AG9:AG12">
    <cfRule type="cellIs" dxfId="5" priority="12" stopIfTrue="1" operator="equal">
      <formula>#DIV/0!</formula>
    </cfRule>
  </conditionalFormatting>
  <conditionalFormatting sqref="AG14:AG17">
    <cfRule type="cellIs" dxfId="4" priority="10" stopIfTrue="1" operator="equal">
      <formula>#DIV/0!</formula>
    </cfRule>
  </conditionalFormatting>
  <conditionalFormatting sqref="AG19:AG22">
    <cfRule type="cellIs" dxfId="3" priority="8" stopIfTrue="1" operator="equal">
      <formula>#DIV/0!</formula>
    </cfRule>
  </conditionalFormatting>
  <conditionalFormatting sqref="AG24:AG27">
    <cfRule type="cellIs" dxfId="2" priority="7" stopIfTrue="1" operator="equal">
      <formula>#DIV/0!</formula>
    </cfRule>
  </conditionalFormatting>
  <conditionalFormatting sqref="AG29:AG42">
    <cfRule type="cellIs" dxfId="1" priority="6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09D1-B816-419E-B5B2-C4D85399CC41}">
  <sheetPr codeName="Sheet4"/>
  <dimension ref="A1:AG83"/>
  <sheetViews>
    <sheetView showGridLines="0" view="pageBreakPreview" zoomScaleNormal="100" zoomScaleSheetLayoutView="100" workbookViewId="0">
      <pane xSplit="4" ySplit="8" topLeftCell="E42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T40" sqref="T40"/>
    </sheetView>
  </sheetViews>
  <sheetFormatPr defaultRowHeight="12.75" x14ac:dyDescent="0.2"/>
  <cols>
    <col min="1" max="1" width="4.42578125" style="9" hidden="1" customWidth="1"/>
    <col min="2" max="2" width="2.7109375" style="9" hidden="1" customWidth="1"/>
    <col min="3" max="3" width="15.8554687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8.42578125" style="9" customWidth="1"/>
    <col min="10" max="10" width="7" style="9" hidden="1" customWidth="1"/>
    <col min="11" max="11" width="8.42578125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6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346</v>
      </c>
      <c r="L6" s="9"/>
      <c r="M6" s="9"/>
    </row>
    <row r="7" spans="1:33" s="13" customFormat="1" ht="12" x14ac:dyDescent="0.2"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summary'!$A$9:$B$19,2,FALSE)</f>
        <v>MSIL IB Equity</v>
      </c>
      <c r="D9" s="30" t="s">
        <v>534</v>
      </c>
      <c r="E9" s="31">
        <v>12631</v>
      </c>
      <c r="F9" s="32">
        <v>42625.652468137174</v>
      </c>
      <c r="G9" s="33" t="s">
        <v>518</v>
      </c>
      <c r="H9" s="34">
        <v>1519001</v>
      </c>
      <c r="I9" s="34">
        <v>177852</v>
      </c>
      <c r="J9" s="34">
        <v>139686</v>
      </c>
      <c r="K9" s="34">
        <v>139686</v>
      </c>
      <c r="L9" s="35">
        <f>IF(ISERROR(K9/$H9*100),"- ",(K9/$H9*100))</f>
        <v>9.1959123134217826</v>
      </c>
      <c r="M9" s="35">
        <f>IF(ISERROR(I9/$H9*100),"- ",(I9/$H9*100))</f>
        <v>11.708484721208215</v>
      </c>
      <c r="N9" s="35">
        <v>444.29000135285071</v>
      </c>
      <c r="O9" s="35">
        <v>444.29000135285071</v>
      </c>
      <c r="P9" s="36" t="s">
        <v>50</v>
      </c>
      <c r="Q9" s="34">
        <v>21.602341422545663</v>
      </c>
      <c r="R9" s="37">
        <v>15.692525980361594</v>
      </c>
      <c r="S9" s="34">
        <v>0</v>
      </c>
      <c r="T9" s="38">
        <f>IF(O9&lt;0,"- ",IF(ISERROR(($E9-S9)/O9),"- ",(($E9-S9)/O9)))</f>
        <v>28.42962920961299</v>
      </c>
      <c r="U9" s="34">
        <v>-595267</v>
      </c>
      <c r="V9" s="34">
        <v>0</v>
      </c>
      <c r="W9" s="34">
        <v>3971218.9121940001</v>
      </c>
      <c r="X9" s="38">
        <f>IF(I9&lt;0,"- ",IF(ISERROR((U9+V9+W9)/I9),"- ",(U9+V9+W9)/I9))</f>
        <v>18.981804602669637</v>
      </c>
      <c r="Y9" s="39">
        <f>IF(ISERROR(W9/H9),"- ",(W9/H9))</f>
        <v>2.614362276386915</v>
      </c>
      <c r="Z9" s="34">
        <v>2991.2810496564543</v>
      </c>
      <c r="AA9" s="40">
        <f>IF(Z9&lt;0,"- ",IF(ISERROR(($E9/Z9)),"- ",(($E9/Z9))))</f>
        <v>4.2226055627406387</v>
      </c>
      <c r="AB9" s="34">
        <v>135</v>
      </c>
      <c r="AC9" s="41">
        <f>IF(ISERROR(AB9/$E9*100),"- ",(AB9/$E9*100))</f>
        <v>1.0687989866202201</v>
      </c>
      <c r="AD9" s="42">
        <v>30.385558889222974</v>
      </c>
      <c r="AE9" s="34">
        <v>1572</v>
      </c>
      <c r="AF9" s="43">
        <v>-0.66873150228025036</v>
      </c>
      <c r="AG9" s="44">
        <v>75.742620403935788</v>
      </c>
    </row>
    <row r="10" spans="1:33" s="45" customFormat="1" ht="10.5" x14ac:dyDescent="0.15">
      <c r="A10" s="46"/>
      <c r="B10" s="29">
        <f>B9+1</f>
        <v>26</v>
      </c>
      <c r="C10" s="47"/>
      <c r="D10" s="47" t="s">
        <v>792</v>
      </c>
      <c r="E10" s="48"/>
      <c r="F10" s="32"/>
      <c r="G10" s="33" t="s">
        <v>311</v>
      </c>
      <c r="H10" s="34">
        <v>1802357.671396031</v>
      </c>
      <c r="I10" s="34">
        <v>217711.22893129586</v>
      </c>
      <c r="J10" s="34">
        <v>148892.4037118917</v>
      </c>
      <c r="K10" s="34">
        <v>154831.4037118917</v>
      </c>
      <c r="L10" s="35">
        <f>IF(ISERROR(K10/$H10*100),"- ",(K10/$H10*100))</f>
        <v>8.590492673519444</v>
      </c>
      <c r="M10" s="35">
        <f>IF(ISERROR(I10/$H10*100),"- ",(I10/$H10*100))</f>
        <v>12.079246665988656</v>
      </c>
      <c r="N10" s="35">
        <v>473.57219940857038</v>
      </c>
      <c r="O10" s="35">
        <v>492.46198305213221</v>
      </c>
      <c r="P10" s="42">
        <f>IF(AND(O10&lt;0,O9&lt;0),"NA",IF(AND(O10&gt;0,O9&lt;0),"LP",IF(AND(O10&lt;0,O9&gt;0),"PL",((O10/O9-1)*100))))</f>
        <v>10.842463605437702</v>
      </c>
      <c r="Q10" s="34">
        <v>20.1044604078762</v>
      </c>
      <c r="R10" s="37">
        <v>15.716774608946359</v>
      </c>
      <c r="S10" s="34">
        <v>0</v>
      </c>
      <c r="T10" s="38">
        <f>IF(O10&lt;0,"- ",IF(ISERROR(($E9-S10)/O10),"- ",(($E9-S10)/O10)))</f>
        <v>25.648680374710015</v>
      </c>
      <c r="U10" s="34">
        <v>-657752.88300680683</v>
      </c>
      <c r="V10" s="34">
        <v>0</v>
      </c>
      <c r="W10" s="34">
        <v>3971218.9121940001</v>
      </c>
      <c r="X10" s="38">
        <f>IF(I10&lt;0,"- ",IF(ISERROR((U10+V10+W10)/I10),"- ",(U10+V10+W10)/I10))</f>
        <v>15.219545842685216</v>
      </c>
      <c r="Y10" s="39">
        <f>IF(ISERROR(W10/H10),"- ",(W10/H10))</f>
        <v>2.2033467469961496</v>
      </c>
      <c r="Z10" s="34">
        <v>3275.4243693015965</v>
      </c>
      <c r="AA10" s="40">
        <f>IF(Z10&lt;0,"- ",IF(ISERROR(($E9/Z10)),"- ",(($E9/Z10))))</f>
        <v>3.8562942006483421</v>
      </c>
      <c r="AB10" s="34">
        <v>189.42887976342817</v>
      </c>
      <c r="AC10" s="41">
        <f>IF(ISERROR(AB10/$E9*100),"- ",(AB10/$E9*100))</f>
        <v>1.4997140350204115</v>
      </c>
      <c r="AD10" s="42">
        <v>40</v>
      </c>
      <c r="AE10" s="34">
        <v>1572</v>
      </c>
      <c r="AF10" s="43">
        <v>-0.66767810423258889</v>
      </c>
      <c r="AG10" s="44">
        <v>66.965468858353717</v>
      </c>
    </row>
    <row r="11" spans="1:33" s="45" customFormat="1" ht="10.5" x14ac:dyDescent="0.15">
      <c r="A11" s="46"/>
      <c r="B11" s="29">
        <f>B10+1</f>
        <v>27</v>
      </c>
      <c r="C11" s="47"/>
      <c r="D11" s="49" t="s">
        <v>793</v>
      </c>
      <c r="E11" s="50"/>
      <c r="F11" s="51"/>
      <c r="G11" s="33" t="s">
        <v>407</v>
      </c>
      <c r="H11" s="34">
        <v>2064919.9551755805</v>
      </c>
      <c r="I11" s="34">
        <v>253229.34603691834</v>
      </c>
      <c r="J11" s="34">
        <v>174257.96359453787</v>
      </c>
      <c r="K11" s="34">
        <v>174257.96359453787</v>
      </c>
      <c r="L11" s="35">
        <f>IF(ISERROR(K11/$H11*100),"- ",(K11/$H11*100))</f>
        <v>8.4389694214428133</v>
      </c>
      <c r="M11" s="35">
        <f>IF(ISERROR(I11/$H11*100),"- ",(I11/$H11*100))</f>
        <v>12.26339768775135</v>
      </c>
      <c r="N11" s="35">
        <v>554.25075441463173</v>
      </c>
      <c r="O11" s="35">
        <v>554.25075441463173</v>
      </c>
      <c r="P11" s="42">
        <f>IF(AND(O11&lt;0,O10&lt;0),"NA",IF(AND(O11&gt;0,O10&lt;0),"LP",IF(AND(O11&lt;0,O10&gt;0),"PL",((O11/O10-1)*100))))</f>
        <v>12.546911942227744</v>
      </c>
      <c r="Q11" s="34">
        <v>20.778438345159433</v>
      </c>
      <c r="R11" s="37">
        <v>16.103984064124081</v>
      </c>
      <c r="S11" s="34">
        <v>0</v>
      </c>
      <c r="T11" s="39">
        <f>IF(O11&lt;0,"- ",IF(ISERROR(($E9-S11)/O11),"- ",(($E9-S11)/O11)))</f>
        <v>22.789323964637894</v>
      </c>
      <c r="U11" s="34">
        <v>-748055.63336773729</v>
      </c>
      <c r="V11" s="34">
        <v>0</v>
      </c>
      <c r="W11" s="34">
        <v>3971218.9121940001</v>
      </c>
      <c r="X11" s="39">
        <f>IF(I11&lt;0,"- ",IF(ISERROR((U11+V11+W11)/I11),"- ",(U11+V11+W11)/I11))</f>
        <v>12.728237580949079</v>
      </c>
      <c r="Y11" s="39">
        <f>IF(ISERROR(W11/H11),"- ",(W11/H11))</f>
        <v>1.9231829796793876</v>
      </c>
      <c r="Z11" s="34">
        <v>3607.9748219503758</v>
      </c>
      <c r="AA11" s="40">
        <f>IF(Z11&lt;0,"- ",IF(ISERROR(($E9/Z11)),"- ",(($E9/Z11))))</f>
        <v>3.5008559159434531</v>
      </c>
      <c r="AB11" s="34">
        <v>221.7003017658528</v>
      </c>
      <c r="AC11" s="41">
        <f>IF(ISERROR(AB11/$E9*100),"- ",(AB11/$E9*100))</f>
        <v>1.755207836005485</v>
      </c>
      <c r="AD11" s="42">
        <v>40.000000000000021</v>
      </c>
      <c r="AE11" s="34">
        <v>1572</v>
      </c>
      <c r="AF11" s="43">
        <v>-0.6913127957160341</v>
      </c>
      <c r="AG11" s="44">
        <v>78.465663127519264</v>
      </c>
    </row>
    <row r="12" spans="1:33" s="45" customFormat="1" ht="10.5" x14ac:dyDescent="0.15">
      <c r="A12" s="46"/>
      <c r="B12" s="29">
        <f>B11+1</f>
        <v>28</v>
      </c>
      <c r="D12" s="47" t="s">
        <v>1122</v>
      </c>
      <c r="E12" s="50"/>
      <c r="F12" s="52"/>
      <c r="G12" s="33" t="s">
        <v>458</v>
      </c>
      <c r="H12" s="34">
        <v>2225789.113962932</v>
      </c>
      <c r="I12" s="34">
        <v>271009.33913135953</v>
      </c>
      <c r="J12" s="34">
        <v>186264.70443654092</v>
      </c>
      <c r="K12" s="34">
        <v>186264.70443654092</v>
      </c>
      <c r="L12" s="35">
        <f>IF(ISERROR(K12/$H12*100),"- ",(K12/$H12*100))</f>
        <v>8.3684794425516706</v>
      </c>
      <c r="M12" s="35">
        <f>IF(ISERROR(I12/$H12*100),"- ",(I12/$H12*100))</f>
        <v>12.175876745521403</v>
      </c>
      <c r="N12" s="35">
        <v>592.43979916454839</v>
      </c>
      <c r="O12" s="35">
        <v>592.43979916454839</v>
      </c>
      <c r="P12" s="42">
        <f>IF(AND(O12&lt;0,O11&lt;0),"NA",IF(AND(O12&gt;0,O11&lt;0),"LP",IF(AND(O12&lt;0,O11&gt;0),"PL",((O12/O11-1)*100))))</f>
        <v>6.8902106935785357</v>
      </c>
      <c r="Q12" s="34">
        <v>20.201930833156979</v>
      </c>
      <c r="R12" s="37">
        <v>15.649384288247131</v>
      </c>
      <c r="S12" s="34">
        <v>0</v>
      </c>
      <c r="T12" s="39">
        <f>IF(O12&lt;0,"- ",IF(ISERROR(($E9-S12)/O12),"- ",(($E9-S12)/O12)))</f>
        <v>21.320309705411567</v>
      </c>
      <c r="U12" s="34">
        <v>-847048.04084220028</v>
      </c>
      <c r="V12" s="34">
        <v>0</v>
      </c>
      <c r="W12" s="34">
        <v>3971218.9121940001</v>
      </c>
      <c r="X12" s="39">
        <f>IF(I12&lt;0,"- ",IF(ISERROR((U12+V12+W12)/I12),"- ",(U12+V12+W12)/I12))</f>
        <v>11.527908526567415</v>
      </c>
      <c r="Y12" s="39">
        <f>IF(ISERROR(W12/H12),"- ",(W12/H12))</f>
        <v>1.7841847133142805</v>
      </c>
      <c r="Z12" s="34">
        <v>3963.4387014491049</v>
      </c>
      <c r="AA12" s="40">
        <f>IF(Z12&lt;0,"- ",IF(ISERROR(($E9/Z12)),"- ",(($E9/Z12))))</f>
        <v>3.18687910964332</v>
      </c>
      <c r="AB12" s="34">
        <v>236.97591966581945</v>
      </c>
      <c r="AC12" s="41">
        <f>IF(ISERROR(AB12/$E9*100),"- ",(AB12/$E9*100))</f>
        <v>1.876145354016463</v>
      </c>
      <c r="AD12" s="42">
        <v>40.000000000000014</v>
      </c>
      <c r="AE12" s="34">
        <v>1572</v>
      </c>
      <c r="AF12" s="43">
        <v>-0.71166356191022728</v>
      </c>
      <c r="AG12" s="44">
        <v>84.035731169493133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summary'!$A$9:$B$19,2,FALSE)</f>
        <v>MM IB Equity</v>
      </c>
      <c r="D14" s="63" t="s">
        <v>533</v>
      </c>
      <c r="E14" s="64">
        <v>3011.7</v>
      </c>
      <c r="F14" s="65">
        <v>38807.104552349054</v>
      </c>
      <c r="G14" s="33" t="s">
        <v>518</v>
      </c>
      <c r="H14" s="66">
        <v>1164836.8</v>
      </c>
      <c r="I14" s="66">
        <v>171225.60000000003</v>
      </c>
      <c r="J14" s="66">
        <v>118549.60000000003</v>
      </c>
      <c r="K14" s="66">
        <v>123833.70000000004</v>
      </c>
      <c r="L14" s="67">
        <f>IF(ISERROR(K14/$H14*100),"- ",(K14/$H14*100))</f>
        <v>10.630991397249815</v>
      </c>
      <c r="M14" s="67">
        <f>IF(ISERROR(I14/$H14*100),"- ",(I14/$H14*100))</f>
        <v>14.699535591595323</v>
      </c>
      <c r="N14" s="67">
        <v>102.3046453628354</v>
      </c>
      <c r="O14" s="67">
        <v>106.86466055109211</v>
      </c>
      <c r="P14" s="68" t="s">
        <v>50</v>
      </c>
      <c r="Q14" s="66">
        <v>26.660415773638491</v>
      </c>
      <c r="R14" s="69">
        <v>21.748813712565955</v>
      </c>
      <c r="S14" s="66">
        <v>0</v>
      </c>
      <c r="T14" s="70">
        <f>IF(O14&lt;0,"- ",IF(ISERROR(($E14-S14)/O14),"- ",(($E14-S14)/O14)))</f>
        <v>28.182375581122091</v>
      </c>
      <c r="U14" s="66">
        <v>-227449.5</v>
      </c>
      <c r="V14" s="66">
        <v>0</v>
      </c>
      <c r="W14" s="66">
        <v>3615463.8956196001</v>
      </c>
      <c r="X14" s="70">
        <f>IF(I14&lt;0,"- ",IF(ISERROR((U14+V14+W14)/I14),"- ",(U14+V14+W14)/I14))</f>
        <v>19.786844932180699</v>
      </c>
      <c r="Y14" s="70">
        <f>IF(ISERROR(W14/H14),"- ",(W14/H14))</f>
        <v>3.1038372891546695</v>
      </c>
      <c r="Z14" s="66">
        <v>531.46040266139687</v>
      </c>
      <c r="AA14" s="71">
        <f>IF(Z14&lt;0,"- ",IF(ISERROR(($E14/Z14)),"- ",(($E14/Z14))))</f>
        <v>5.6668379900333026</v>
      </c>
      <c r="AB14" s="66">
        <v>25.3</v>
      </c>
      <c r="AC14" s="72">
        <f>IF(ISERROR(AB14/$E14*100),"- ",(AB14/$E14*100))</f>
        <v>0.84005711060198573</v>
      </c>
      <c r="AD14" s="73">
        <v>24.730059823061392</v>
      </c>
      <c r="AE14" s="66">
        <v>6003.9</v>
      </c>
      <c r="AF14" s="74">
        <v>-0.39946773814529241</v>
      </c>
      <c r="AG14" s="75">
        <v>51.4863257076696</v>
      </c>
    </row>
    <row r="15" spans="1:33" s="45" customFormat="1" ht="10.5" x14ac:dyDescent="0.15">
      <c r="A15" s="46"/>
      <c r="B15" s="29">
        <f>B14+1</f>
        <v>26</v>
      </c>
      <c r="C15" s="47"/>
      <c r="D15" s="47" t="s">
        <v>794</v>
      </c>
      <c r="E15" s="48"/>
      <c r="F15" s="32"/>
      <c r="G15" s="33" t="s">
        <v>311</v>
      </c>
      <c r="H15" s="34">
        <v>1474148.5593505146</v>
      </c>
      <c r="I15" s="34">
        <v>208498.28328639688</v>
      </c>
      <c r="J15" s="34">
        <v>156431.17035606972</v>
      </c>
      <c r="K15" s="34">
        <v>156431.17035606972</v>
      </c>
      <c r="L15" s="35">
        <f>IF(ISERROR(K15/$H15*100),"- ",(K15/$H15*100))</f>
        <v>10.611628615299852</v>
      </c>
      <c r="M15" s="35">
        <f>IF(ISERROR(I15/$H15*100),"- ",(I15/$H15*100))</f>
        <v>14.143641220139832</v>
      </c>
      <c r="N15" s="35">
        <v>134.99527123643605</v>
      </c>
      <c r="O15" s="35">
        <v>134.99527123643605</v>
      </c>
      <c r="P15" s="42">
        <f>IF(AND(O15&lt;0,O14&lt;0),"NA",IF(AND(O15&gt;0,O14&lt;0),"LP",IF(AND(O15&lt;0,O14&gt;0),"PL",((O15/O14-1)*100))))</f>
        <v>26.323585870461507</v>
      </c>
      <c r="Q15" s="34">
        <v>29.030294957953469</v>
      </c>
      <c r="R15" s="37">
        <v>23.191731294929284</v>
      </c>
      <c r="S15" s="34">
        <v>0</v>
      </c>
      <c r="T15" s="38">
        <f>IF(O15&lt;0,"- ",IF(ISERROR(($E14-S15)/O15),"- ",(($E14-S15)/O15)))</f>
        <v>22.309670349305712</v>
      </c>
      <c r="U15" s="34">
        <v>-243814.48147204937</v>
      </c>
      <c r="V15" s="34">
        <v>0</v>
      </c>
      <c r="W15" s="34">
        <v>3615463.8956196001</v>
      </c>
      <c r="X15" s="38">
        <f>IF(I15&lt;0,"- ",IF(ISERROR((U15+V15+W15)/I15),"- ",(U15+V15+W15)/I15))</f>
        <v>16.171113550686623</v>
      </c>
      <c r="Y15" s="39">
        <f>IF(ISERROR(W15/H15),"- ",(W15/H15))</f>
        <v>2.4525777084587146</v>
      </c>
      <c r="Z15" s="34">
        <v>632.70685608872384</v>
      </c>
      <c r="AA15" s="40">
        <f>IF(Z15&lt;0,"- ",IF(ISERROR(($E14/Z15)),"- ",(($E14/Z15))))</f>
        <v>4.7600242845759082</v>
      </c>
      <c r="AB15" s="34">
        <v>33.748817809109013</v>
      </c>
      <c r="AC15" s="41">
        <f>IF(ISERROR(AB15/$E14*100),"- ",(AB15/$E14*100))</f>
        <v>1.1205902915001167</v>
      </c>
      <c r="AD15" s="42">
        <v>25</v>
      </c>
      <c r="AE15" s="34">
        <v>6003.9</v>
      </c>
      <c r="AF15" s="43">
        <v>-0.36146759800118589</v>
      </c>
      <c r="AG15" s="44">
        <v>69.338510024268658</v>
      </c>
    </row>
    <row r="16" spans="1:33" s="45" customFormat="1" ht="10.5" x14ac:dyDescent="0.15">
      <c r="A16" s="46"/>
      <c r="B16" s="29">
        <f>B15+1</f>
        <v>27</v>
      </c>
      <c r="C16" s="47"/>
      <c r="D16" s="49" t="s">
        <v>795</v>
      </c>
      <c r="E16" s="50"/>
      <c r="F16" s="51"/>
      <c r="G16" s="33" t="s">
        <v>407</v>
      </c>
      <c r="H16" s="34">
        <v>1625227.0461272409</v>
      </c>
      <c r="I16" s="34">
        <v>227860.79819377436</v>
      </c>
      <c r="J16" s="34">
        <v>170032.93817139301</v>
      </c>
      <c r="K16" s="34">
        <v>170032.93817139301</v>
      </c>
      <c r="L16" s="35">
        <f>IF(ISERROR(K16/$H16*100),"- ",(K16/$H16*100))</f>
        <v>10.462103653551981</v>
      </c>
      <c r="M16" s="35">
        <f>IF(ISERROR(I16/$H16*100),"- ",(I16/$H16*100))</f>
        <v>14.02024404754675</v>
      </c>
      <c r="N16" s="35">
        <v>146.73317699617101</v>
      </c>
      <c r="O16" s="35">
        <v>146.73317699617101</v>
      </c>
      <c r="P16" s="42">
        <f>IF(AND(O16&lt;0,O15&lt;0),"NA",IF(AND(O16&gt;0,O15&lt;0),"LP",IF(AND(O16&lt;0,O15&gt;0),"PL",((O16/O15-1)*100))))</f>
        <v>8.6950495763490352</v>
      </c>
      <c r="Q16" s="34">
        <v>26.65439671829856</v>
      </c>
      <c r="R16" s="37">
        <v>21.335813981207867</v>
      </c>
      <c r="S16" s="34">
        <v>0</v>
      </c>
      <c r="T16" s="39">
        <f>IF(O16&lt;0,"- ",IF(ISERROR(($E14-S16)/O16),"- ",(($E14-S16)/O16)))</f>
        <v>20.525010509917536</v>
      </c>
      <c r="U16" s="34">
        <v>-295016.61434496299</v>
      </c>
      <c r="V16" s="34">
        <v>0</v>
      </c>
      <c r="W16" s="34">
        <v>3615463.8956196001</v>
      </c>
      <c r="X16" s="39">
        <f>IF(I16&lt;0,"- ",IF(ISERROR((U16+V16+W16)/I16),"- ",(U16+V16+W16)/I16))</f>
        <v>14.572262133703694</v>
      </c>
      <c r="Y16" s="39">
        <f>IF(ISERROR(W16/H16),"- ",(W16/H16))</f>
        <v>2.2245900375796115</v>
      </c>
      <c r="Z16" s="34">
        <v>742.75673883585216</v>
      </c>
      <c r="AA16" s="40">
        <f>IF(Z16&lt;0,"- ",IF(ISERROR(($E14/Z16)),"- ",(($E14/Z16))))</f>
        <v>4.0547595767630993</v>
      </c>
      <c r="AB16" s="34">
        <v>36.683294249042774</v>
      </c>
      <c r="AC16" s="41">
        <f>IF(ISERROR(AB16/$E14*100),"- ",(AB16/$E14*100))</f>
        <v>1.2180261728938067</v>
      </c>
      <c r="AD16" s="42">
        <v>25.000000000000011</v>
      </c>
      <c r="AE16" s="34">
        <v>6003.9</v>
      </c>
      <c r="AF16" s="43">
        <v>-0.37018825133075706</v>
      </c>
      <c r="AG16" s="44">
        <v>75.62472280171184</v>
      </c>
    </row>
    <row r="17" spans="1:33" s="45" customFormat="1" ht="10.5" x14ac:dyDescent="0.15">
      <c r="A17" s="46"/>
      <c r="B17" s="29">
        <f>B16+1</f>
        <v>28</v>
      </c>
      <c r="D17" s="47" t="s">
        <v>1121</v>
      </c>
      <c r="E17" s="50"/>
      <c r="F17" s="52"/>
      <c r="G17" s="33" t="s">
        <v>458</v>
      </c>
      <c r="H17" s="34">
        <v>1805561.7292590218</v>
      </c>
      <c r="I17" s="34">
        <v>244543.78745757492</v>
      </c>
      <c r="J17" s="34">
        <v>183289.92086860543</v>
      </c>
      <c r="K17" s="34">
        <v>183289.92086860543</v>
      </c>
      <c r="L17" s="35">
        <f>IF(ISERROR(K17/$H17*100),"- ",(K17/$H17*100))</f>
        <v>10.151407060661679</v>
      </c>
      <c r="M17" s="35">
        <f>IF(ISERROR(I17/$H17*100),"- ",(I17/$H17*100))</f>
        <v>13.543917302563363</v>
      </c>
      <c r="N17" s="35">
        <v>158.17354384194329</v>
      </c>
      <c r="O17" s="35">
        <v>158.17354384194329</v>
      </c>
      <c r="P17" s="42">
        <f>IF(AND(O17&lt;0,O16&lt;0),"NA",IF(AND(O17&gt;0,O16&lt;0),"LP",IF(AND(O17&lt;0,O16&gt;0),"PL",((O17/O16-1)*100))))</f>
        <v>7.7967144717862924</v>
      </c>
      <c r="Q17" s="34">
        <v>24.833329203088688</v>
      </c>
      <c r="R17" s="37">
        <v>19.720621063636841</v>
      </c>
      <c r="S17" s="34">
        <v>0</v>
      </c>
      <c r="T17" s="39">
        <f>IF(O17&lt;0,"- ",IF(ISERROR(($E14-S17)/O17),"- ",(($E14-S17)/O17)))</f>
        <v>19.040478747883878</v>
      </c>
      <c r="U17" s="34">
        <v>-361586.78126687458</v>
      </c>
      <c r="V17" s="34">
        <v>0</v>
      </c>
      <c r="W17" s="34">
        <v>3615463.8956196001</v>
      </c>
      <c r="X17" s="39">
        <f>IF(I17&lt;0,"- ",IF(ISERROR((U17+V17+W17)/I17),"- ",(U17+V17+W17)/I17))</f>
        <v>13.305907903782792</v>
      </c>
      <c r="Y17" s="39">
        <f>IF(ISERROR(W17/H17),"- ",(W17/H17))</f>
        <v>2.0024039261750071</v>
      </c>
      <c r="Z17" s="34">
        <v>861.38689671730958</v>
      </c>
      <c r="AA17" s="40">
        <f>IF(Z17&lt;0,"- ",IF(ISERROR(($E14/Z17)),"- ",(($E14/Z17))))</f>
        <v>3.4963383021931214</v>
      </c>
      <c r="AB17" s="34">
        <v>39.543385960485807</v>
      </c>
      <c r="AC17" s="41">
        <f>IF(ISERROR(AB17/$E14*100),"- ",(AB17/$E14*100))</f>
        <v>1.3129921957859618</v>
      </c>
      <c r="AD17" s="42">
        <v>24.999999999999993</v>
      </c>
      <c r="AE17" s="34">
        <v>6003.9</v>
      </c>
      <c r="AF17" s="43">
        <v>-0.38904026261738361</v>
      </c>
      <c r="AG17" s="44">
        <v>80.84132646037196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28">
        <v>3</v>
      </c>
      <c r="B19" s="29">
        <v>25</v>
      </c>
      <c r="C19" s="30" t="str">
        <f>VLOOKUP($A19,'All cos summary'!$A$9:$B$19,2,FALSE)</f>
        <v>BJAUT IB Equity</v>
      </c>
      <c r="D19" s="63" t="s">
        <v>529</v>
      </c>
      <c r="E19" s="64">
        <v>8758.5</v>
      </c>
      <c r="F19" s="65">
        <v>26252.143153904362</v>
      </c>
      <c r="G19" s="33" t="s">
        <v>518</v>
      </c>
      <c r="H19" s="78">
        <v>500103.10000000003</v>
      </c>
      <c r="I19" s="78">
        <v>100987.60000000002</v>
      </c>
      <c r="J19" s="78">
        <v>81514.200000000026</v>
      </c>
      <c r="K19" s="78">
        <v>81514.200000000026</v>
      </c>
      <c r="L19" s="79">
        <f>IF(ISERROR(K19/$H19*100),"- ",(K19/$H19*100))</f>
        <v>16.299479047420427</v>
      </c>
      <c r="M19" s="79">
        <f>IF(ISERROR(I19/$H19*100),"- ",(I19/$H19*100))</f>
        <v>20.193356129966002</v>
      </c>
      <c r="N19" s="79">
        <v>292.23576988022222</v>
      </c>
      <c r="O19" s="79">
        <v>292.23576988022222</v>
      </c>
      <c r="P19" s="80" t="s">
        <v>50</v>
      </c>
      <c r="Q19" s="78">
        <v>36.898425888471934</v>
      </c>
      <c r="R19" s="81">
        <v>28.597740926447507</v>
      </c>
      <c r="S19" s="78">
        <v>0</v>
      </c>
      <c r="T19" s="82">
        <f>IF(O19&lt;0,"- ",IF(ISERROR(($E19-S19)/O19),"- ",(($E19-S19)/O19)))</f>
        <v>29.970663767785236</v>
      </c>
      <c r="U19" s="78">
        <v>-244545.39999999997</v>
      </c>
      <c r="V19" s="78">
        <v>0</v>
      </c>
      <c r="W19" s="78">
        <v>2445780.9169335002</v>
      </c>
      <c r="X19" s="82">
        <f>IF(I19&lt;0,"- ",IF(ISERROR((U19+V19+W19)/I19),"- ",(U19+V19+W19)/I19))</f>
        <v>21.797087136772237</v>
      </c>
      <c r="Y19" s="70">
        <f>IF(ISERROR(W19/H19),"- ",(W19/H19))</f>
        <v>4.8905534017555583</v>
      </c>
      <c r="Z19" s="78">
        <v>1152.4968361577869</v>
      </c>
      <c r="AA19" s="71">
        <f>IF(Z19&lt;0,"- ",IF(ISERROR(($E19/Z19)),"- ",(($E19/Z19))))</f>
        <v>7.599587022901714</v>
      </c>
      <c r="AB19" s="78">
        <v>210</v>
      </c>
      <c r="AC19" s="72">
        <f>IF(ISERROR(AB19/$E19*100),"- ",(AB19/$E19*100))</f>
        <v>2.3976708340469259</v>
      </c>
      <c r="AD19" s="80">
        <v>71.85978639304561</v>
      </c>
      <c r="AE19" s="78">
        <v>2792.6</v>
      </c>
      <c r="AF19" s="74">
        <v>-0.85794205107263199</v>
      </c>
      <c r="AG19" s="75">
        <v>143.21721795629063</v>
      </c>
    </row>
    <row r="20" spans="1:33" s="45" customFormat="1" ht="10.5" x14ac:dyDescent="0.15">
      <c r="A20" s="46"/>
      <c r="B20" s="29">
        <f>B19+1</f>
        <v>26</v>
      </c>
      <c r="C20" s="47"/>
      <c r="D20" s="47" t="s">
        <v>796</v>
      </c>
      <c r="E20" s="48"/>
      <c r="F20" s="32"/>
      <c r="G20" s="33" t="s">
        <v>311</v>
      </c>
      <c r="H20" s="34">
        <v>578919.5089029537</v>
      </c>
      <c r="I20" s="34">
        <v>117619.50203364267</v>
      </c>
      <c r="J20" s="34">
        <v>95945.409780150221</v>
      </c>
      <c r="K20" s="34">
        <v>96558.409780150221</v>
      </c>
      <c r="L20" s="35">
        <f>IF(ISERROR(K20/$H20*100),"- ",(K20/$H20*100))</f>
        <v>16.67907339366182</v>
      </c>
      <c r="M20" s="35">
        <f>IF(ISERROR(I20/$H20*100),"- ",(I20/$H20*100))</f>
        <v>20.317073483415747</v>
      </c>
      <c r="N20" s="35">
        <v>343.97296046057738</v>
      </c>
      <c r="O20" s="35">
        <v>346.17062083063036</v>
      </c>
      <c r="P20" s="42">
        <f>IF(AND(O20&lt;0,O19&lt;0),"NA",IF(AND(O20&gt;0,O19&lt;0),"LP",IF(AND(O20&lt;0,O19&gt;0),"PL",((O20/O19-1)*100))))</f>
        <v>18.455937468748008</v>
      </c>
      <c r="Q20" s="34">
        <v>36.646183224400431</v>
      </c>
      <c r="R20" s="37">
        <v>29.160691433535625</v>
      </c>
      <c r="S20" s="34">
        <v>0</v>
      </c>
      <c r="T20" s="38">
        <f>IF(O20&lt;0,"- ",IF(ISERROR(($E19-S20)/O20),"- ",(($E19-S20)/O20)))</f>
        <v>25.301107237188795</v>
      </c>
      <c r="U20" s="34">
        <v>-193710.9562458804</v>
      </c>
      <c r="V20" s="34">
        <v>0</v>
      </c>
      <c r="W20" s="34">
        <v>2445780.9169335002</v>
      </c>
      <c r="X20" s="38">
        <f>IF(I20&lt;0,"- ",IF(ISERROR((U20+V20+W20)/I20),"- ",(U20+V20+W20)/I20))</f>
        <v>19.1470795382509</v>
      </c>
      <c r="Y20" s="39">
        <f>IF(ISERROR(W20/H20),"- ",(W20/H20))</f>
        <v>4.2247339730668756</v>
      </c>
      <c r="Z20" s="34">
        <v>1221.730960323913</v>
      </c>
      <c r="AA20" s="40">
        <f>IF(Z20&lt;0,"- ",IF(ISERROR(($E19/Z20)),"- ",(($E19/Z20))))</f>
        <v>7.1689269441759018</v>
      </c>
      <c r="AB20" s="34">
        <v>276.93649666450415</v>
      </c>
      <c r="AC20" s="41">
        <f>IF(ISERROR(AB20/$E19*100),"- ",(AB20/$E19*100))</f>
        <v>3.1619169568362637</v>
      </c>
      <c r="AD20" s="42">
        <v>80.511123983027076</v>
      </c>
      <c r="AE20" s="34">
        <v>2792.6</v>
      </c>
      <c r="AF20" s="43">
        <v>-0.58500812464109853</v>
      </c>
      <c r="AG20" s="44">
        <v>226.26714846728532</v>
      </c>
    </row>
    <row r="21" spans="1:33" s="45" customFormat="1" ht="10.5" x14ac:dyDescent="0.15">
      <c r="A21" s="46"/>
      <c r="B21" s="29">
        <f>B20+1</f>
        <v>27</v>
      </c>
      <c r="C21" s="47"/>
      <c r="D21" s="49" t="s">
        <v>797</v>
      </c>
      <c r="E21" s="50"/>
      <c r="F21" s="51"/>
      <c r="G21" s="33" t="s">
        <v>407</v>
      </c>
      <c r="H21" s="34">
        <v>657876.32514651027</v>
      </c>
      <c r="I21" s="34">
        <v>132458.34961059695</v>
      </c>
      <c r="J21" s="34">
        <v>108180.91570075069</v>
      </c>
      <c r="K21" s="34">
        <v>108180.91570075069</v>
      </c>
      <c r="L21" s="35">
        <f>IF(ISERROR(K21/$H21*100),"- ",(K21/$H21*100))</f>
        <v>16.443959383499411</v>
      </c>
      <c r="M21" s="35">
        <f>IF(ISERROR(I21/$H21*100),"- ",(I21/$H21*100))</f>
        <v>20.134232612960837</v>
      </c>
      <c r="N21" s="35">
        <v>387.83835437452973</v>
      </c>
      <c r="O21" s="35">
        <v>387.83835437452973</v>
      </c>
      <c r="P21" s="42">
        <f>IF(AND(O21&lt;0,O20&lt;0),"NA",IF(AND(O21&gt;0,O20&lt;0),"LP",IF(AND(O21&lt;0,O20&gt;0),"PL",((O21/O20-1)*100))))</f>
        <v>12.036761942396602</v>
      </c>
      <c r="Q21" s="34">
        <v>38.774151281282911</v>
      </c>
      <c r="R21" s="37">
        <v>30.768250851055729</v>
      </c>
      <c r="S21" s="34">
        <v>0</v>
      </c>
      <c r="T21" s="39">
        <f>IF(O21&lt;0,"- ",IF(ISERROR(($E19-S21)/O21),"- ",(($E19-S21)/O21)))</f>
        <v>22.582861909376934</v>
      </c>
      <c r="U21" s="34">
        <v>-207760.98802541883</v>
      </c>
      <c r="V21" s="34">
        <v>0</v>
      </c>
      <c r="W21" s="34">
        <v>2445780.9169335002</v>
      </c>
      <c r="X21" s="39">
        <f>IF(I21&lt;0,"- ",IF(ISERROR((U21+V21+W21)/I21),"- ",(U21+V21+W21)/I21))</f>
        <v>16.896027585180139</v>
      </c>
      <c r="Y21" s="39">
        <f>IF(ISERROR(W21/H21),"- ",(W21/H21))</f>
        <v>3.7176910362123463</v>
      </c>
      <c r="Z21" s="34">
        <v>1299.2986311988186</v>
      </c>
      <c r="AA21" s="40">
        <f>IF(Z21&lt;0,"- ",IF(ISERROR(($E19/Z21)),"- ",(($E19/Z21))))</f>
        <v>6.7409445293718431</v>
      </c>
      <c r="AB21" s="34">
        <v>310.27068349962377</v>
      </c>
      <c r="AC21" s="41">
        <f>IF(ISERROR(AB21/$E19*100),"- ",(AB21/$E19*100))</f>
        <v>3.5425093737469173</v>
      </c>
      <c r="AD21" s="42">
        <v>80.000000000000014</v>
      </c>
      <c r="AE21" s="34">
        <v>2792.6</v>
      </c>
      <c r="AF21" s="43">
        <v>-0.59090294764300211</v>
      </c>
      <c r="AG21" s="44">
        <v>254.96884362119388</v>
      </c>
    </row>
    <row r="22" spans="1:33" s="45" customFormat="1" ht="10.5" x14ac:dyDescent="0.15">
      <c r="A22" s="46"/>
      <c r="B22" s="29">
        <f>B21+1</f>
        <v>28</v>
      </c>
      <c r="D22" s="47" t="s">
        <v>1122</v>
      </c>
      <c r="E22" s="50"/>
      <c r="F22" s="52"/>
      <c r="G22" s="33" t="s">
        <v>458</v>
      </c>
      <c r="H22" s="34">
        <v>724121.05430502689</v>
      </c>
      <c r="I22" s="34">
        <v>145148.10295491878</v>
      </c>
      <c r="J22" s="34">
        <v>118114.75975571369</v>
      </c>
      <c r="K22" s="34">
        <v>118114.75975571369</v>
      </c>
      <c r="L22" s="35">
        <f>IF(ISERROR(K22/$H22*100),"- ",(K22/$H22*100))</f>
        <v>16.311466025397369</v>
      </c>
      <c r="M22" s="35">
        <f>IF(ISERROR(I22/$H22*100),"- ",(I22/$H22*100))</f>
        <v>20.044728998278369</v>
      </c>
      <c r="N22" s="35">
        <v>423.45208259945468</v>
      </c>
      <c r="O22" s="35">
        <v>423.45208259945468</v>
      </c>
      <c r="P22" s="42">
        <f>IF(AND(O22&lt;0,O21&lt;0),"NA",IF(AND(O22&gt;0,O21&lt;0),"LP",IF(AND(O22&lt;0,O21&gt;0),"PL",((O22/O21-1)*100))))</f>
        <v>9.1826215285900616</v>
      </c>
      <c r="Q22" s="34">
        <v>39.888113887894747</v>
      </c>
      <c r="R22" s="37">
        <v>31.562182909160192</v>
      </c>
      <c r="S22" s="34">
        <v>0</v>
      </c>
      <c r="T22" s="39">
        <f>IF(O22&lt;0,"- ",IF(ISERROR(($E19-S22)/O22),"- ",(($E19-S22)/O22)))</f>
        <v>20.683568129442182</v>
      </c>
      <c r="U22" s="34">
        <v>-223761.61894978894</v>
      </c>
      <c r="V22" s="34">
        <v>0</v>
      </c>
      <c r="W22" s="34">
        <v>2445780.9169335002</v>
      </c>
      <c r="X22" s="39">
        <f>IF(I22&lt;0,"- ",IF(ISERROR((U22+V22+W22)/I22),"- ",(U22+V22+W22)/I22))</f>
        <v>15.308634785766667</v>
      </c>
      <c r="Y22" s="39">
        <f>IF(ISERROR(W22/H22),"- ",(W22/H22))</f>
        <v>3.3775856984034687</v>
      </c>
      <c r="Z22" s="34">
        <v>1383.9890477187096</v>
      </c>
      <c r="AA22" s="40">
        <f>IF(Z22&lt;0,"- ",IF(ISERROR(($E19/Z22)),"- ",(($E19/Z22))))</f>
        <v>6.3284460339025248</v>
      </c>
      <c r="AB22" s="34">
        <v>338.76166607956378</v>
      </c>
      <c r="AC22" s="41">
        <f>IF(ISERROR(AB22/$E19*100),"- ",(AB22/$E19*100))</f>
        <v>3.8678046021529231</v>
      </c>
      <c r="AD22" s="42">
        <v>80</v>
      </c>
      <c r="AE22" s="34">
        <v>2792.6</v>
      </c>
      <c r="AF22" s="43">
        <v>-0.59792740212566087</v>
      </c>
      <c r="AG22" s="44">
        <v>279.37235030983754</v>
      </c>
    </row>
    <row r="23" spans="1:33" s="45" customFormat="1" ht="10.5" x14ac:dyDescent="0.15">
      <c r="A23" s="46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28">
        <v>4</v>
      </c>
      <c r="B24" s="29">
        <v>25</v>
      </c>
      <c r="C24" s="30" t="str">
        <f>VLOOKUP($A24,'All cos summary'!$A$9:$B$19,2,FALSE)</f>
        <v>EIM IB Equity</v>
      </c>
      <c r="D24" s="63" t="s">
        <v>530</v>
      </c>
      <c r="E24" s="64">
        <v>6649.5</v>
      </c>
      <c r="F24" s="65">
        <v>19578.729131090004</v>
      </c>
      <c r="G24" s="33" t="s">
        <v>518</v>
      </c>
      <c r="H24" s="78">
        <v>188703.5</v>
      </c>
      <c r="I24" s="78">
        <v>47120.3</v>
      </c>
      <c r="J24" s="78">
        <v>47344.4</v>
      </c>
      <c r="K24" s="78">
        <v>47344.4</v>
      </c>
      <c r="L24" s="79">
        <f>IF(ISERROR(K24/$H24*100),"- ",(K24/$H24*100))</f>
        <v>25.089306769614765</v>
      </c>
      <c r="M24" s="79">
        <f>IF(ISERROR(I24/$H24*100),"- ",(I24/$H24*100))</f>
        <v>24.970549035921433</v>
      </c>
      <c r="N24" s="79">
        <v>173.11733291570619</v>
      </c>
      <c r="O24" s="79">
        <v>173.11733291570619</v>
      </c>
      <c r="P24" s="80" t="s">
        <v>50</v>
      </c>
      <c r="Q24" s="78">
        <v>26.711087480630091</v>
      </c>
      <c r="R24" s="81">
        <v>24.45748079331165</v>
      </c>
      <c r="S24" s="78">
        <v>0</v>
      </c>
      <c r="T24" s="82">
        <f>IF(O24&lt;0,"- ",IF(ISERROR(($E24-S24)/O24),"- ",(($E24-S24)/O24)))</f>
        <v>38.410365317017423</v>
      </c>
      <c r="U24" s="78">
        <v>-113125.9</v>
      </c>
      <c r="V24" s="78">
        <v>0</v>
      </c>
      <c r="W24" s="78">
        <v>1824052.2994980002</v>
      </c>
      <c r="X24" s="82">
        <f>IF(I24&lt;0,"- ",IF(ISERROR((U24+V24+W24)/I24),"- ",(U24+V24+W24)/I24))</f>
        <v>36.309751837276082</v>
      </c>
      <c r="Y24" s="70">
        <f>IF(ISERROR(W24/H24),"- ",(W24/H24))</f>
        <v>9.6662345928824855</v>
      </c>
      <c r="Z24" s="78">
        <v>762.86054669058694</v>
      </c>
      <c r="AA24" s="71">
        <f>IF(Z24&lt;0,"- ",IF(ISERROR(($E24/Z24)),"- ",(($E24/Z24))))</f>
        <v>8.7165341409338986</v>
      </c>
      <c r="AB24" s="78">
        <v>70</v>
      </c>
      <c r="AC24" s="72">
        <f>IF(ISERROR(AB24/$E24*100),"- ",(AB24/$E24*100))</f>
        <v>1.0527107301300849</v>
      </c>
      <c r="AD24" s="80">
        <v>40.435003717440701</v>
      </c>
      <c r="AE24" s="78">
        <v>274.2</v>
      </c>
      <c r="AF24" s="74">
        <v>-0.58439319676162216</v>
      </c>
      <c r="AG24" s="75">
        <v>73.292234081707775</v>
      </c>
    </row>
    <row r="25" spans="1:33" s="45" customFormat="1" ht="10.5" x14ac:dyDescent="0.15">
      <c r="A25" s="46"/>
      <c r="B25" s="29">
        <f>B24+1</f>
        <v>26</v>
      </c>
      <c r="C25" s="47"/>
      <c r="D25" s="47" t="s">
        <v>798</v>
      </c>
      <c r="E25" s="48"/>
      <c r="F25" s="32"/>
      <c r="G25" s="33" t="s">
        <v>311</v>
      </c>
      <c r="H25" s="34">
        <v>236672.28291931801</v>
      </c>
      <c r="I25" s="34">
        <v>58962.441667988634</v>
      </c>
      <c r="J25" s="34">
        <v>56710.956917630931</v>
      </c>
      <c r="K25" s="34">
        <v>56710.956917630931</v>
      </c>
      <c r="L25" s="35">
        <f>IF(ISERROR(K25/$H25*100),"- ",(K25/$H25*100))</f>
        <v>23.961807533230999</v>
      </c>
      <c r="M25" s="35">
        <f>IF(ISERROR(I25/$H25*100),"- ",(I25/$H25*100))</f>
        <v>24.913116542712789</v>
      </c>
      <c r="N25" s="35">
        <v>207.36664967087523</v>
      </c>
      <c r="O25" s="35">
        <v>207.36664967087523</v>
      </c>
      <c r="P25" s="42">
        <f>IF(AND(O25&lt;0,O24&lt;0),"NA",IF(AND(O25&gt;0,O24&lt;0),"LP",IF(AND(O25&lt;0,O24&gt;0),"PL",((O25/O24-1)*100))))</f>
        <v>19.783875004500917</v>
      </c>
      <c r="Q25" s="34">
        <v>28.225984484005203</v>
      </c>
      <c r="R25" s="37">
        <v>25.088402057596777</v>
      </c>
      <c r="S25" s="34">
        <v>0</v>
      </c>
      <c r="T25" s="38">
        <f>IF(O25&lt;0,"- ",IF(ISERROR(($E24-S25)/O25),"- ",(($E24-S25)/O25)))</f>
        <v>32.066390668672341</v>
      </c>
      <c r="U25" s="34">
        <v>-153856.95423271644</v>
      </c>
      <c r="V25" s="34">
        <v>0</v>
      </c>
      <c r="W25" s="34">
        <v>1824052.2994980002</v>
      </c>
      <c r="X25" s="38">
        <f>IF(I25&lt;0,"- ",IF(ISERROR((U25+V25+W25)/I25),"- ",(U25+V25+W25)/I25))</f>
        <v>28.326427773632233</v>
      </c>
      <c r="Y25" s="39">
        <f>IF(ISERROR(W25/H25),"- ",(W25/H25))</f>
        <v>7.7070803433278359</v>
      </c>
      <c r="Z25" s="34">
        <v>890.22719636146223</v>
      </c>
      <c r="AA25" s="40">
        <f>IF(Z25&lt;0,"- ",IF(ISERROR(($E24/Z25)),"- ",(($E24/Z25))))</f>
        <v>7.4694415393933653</v>
      </c>
      <c r="AB25" s="34">
        <v>80</v>
      </c>
      <c r="AC25" s="41">
        <f>IF(ISERROR(AB25/$E24*100),"- ",(AB25/$E24*100))</f>
        <v>1.2030979772915256</v>
      </c>
      <c r="AD25" s="42">
        <v>38.579009752519546</v>
      </c>
      <c r="AE25" s="34">
        <v>274.2</v>
      </c>
      <c r="AF25" s="43">
        <v>-0.6806489145923067</v>
      </c>
      <c r="AG25" s="44">
        <v>72.480710239983765</v>
      </c>
    </row>
    <row r="26" spans="1:33" s="45" customFormat="1" ht="10.5" x14ac:dyDescent="0.15">
      <c r="A26" s="46"/>
      <c r="B26" s="29">
        <f>B25+1</f>
        <v>27</v>
      </c>
      <c r="C26" s="47"/>
      <c r="D26" s="49" t="s">
        <v>799</v>
      </c>
      <c r="E26" s="50"/>
      <c r="F26" s="51"/>
      <c r="G26" s="33" t="s">
        <v>407</v>
      </c>
      <c r="H26" s="34">
        <v>276892.01565720717</v>
      </c>
      <c r="I26" s="34">
        <v>71043.650993624484</v>
      </c>
      <c r="J26" s="34">
        <v>65771.644068115565</v>
      </c>
      <c r="K26" s="34">
        <v>65771.644068115565</v>
      </c>
      <c r="L26" s="35">
        <f>IF(ISERROR(K26/$H26*100),"- ",(K26/$H26*100))</f>
        <v>23.753535800592019</v>
      </c>
      <c r="M26" s="35">
        <f>IF(ISERROR(I26/$H26*100),"- ",(I26/$H26*100))</f>
        <v>25.657529642016353</v>
      </c>
      <c r="N26" s="35">
        <v>240.49753724945916</v>
      </c>
      <c r="O26" s="35">
        <v>240.49753724945916</v>
      </c>
      <c r="P26" s="42">
        <f>IF(AND(O26&lt;0,O25&lt;0),"NA",IF(AND(O26&gt;0,O25&lt;0),"LP",IF(AND(O26&lt;0,O25&gt;0),"PL",((O26/O25-1)*100))))</f>
        <v>15.976960437547728</v>
      </c>
      <c r="Q26" s="34">
        <v>28.12305011449704</v>
      </c>
      <c r="R26" s="37">
        <v>24.90973840585443</v>
      </c>
      <c r="S26" s="34">
        <v>0</v>
      </c>
      <c r="T26" s="39">
        <f>IF(O26&lt;0,"- ",IF(ISERROR(($E24-S26)/O26),"- ",(($E24-S26)/O26)))</f>
        <v>27.648931777221158</v>
      </c>
      <c r="U26" s="34">
        <v>-201695.38760255696</v>
      </c>
      <c r="V26" s="34">
        <v>0</v>
      </c>
      <c r="W26" s="34">
        <v>1824052.2994980002</v>
      </c>
      <c r="X26" s="39">
        <f>IF(I26&lt;0,"- ",IF(ISERROR((U26+V26+W26)/I26),"- ",(U26+V26+W26)/I26))</f>
        <v>22.836057680101984</v>
      </c>
      <c r="Y26" s="39">
        <f>IF(ISERROR(W26/H26),"- ",(W26/H26))</f>
        <v>6.5875944279887806</v>
      </c>
      <c r="Z26" s="34">
        <v>1040.7247336109215</v>
      </c>
      <c r="AA26" s="40">
        <f>IF(Z26&lt;0,"- ",IF(ISERROR(($E24/Z26)),"- ",(($E24/Z26))))</f>
        <v>6.3892975589508172</v>
      </c>
      <c r="AB26" s="34">
        <v>90</v>
      </c>
      <c r="AC26" s="41">
        <f>IF(ISERROR(AB26/$E24*100),"- ",(AB26/$E24*100))</f>
        <v>1.3534852244529665</v>
      </c>
      <c r="AD26" s="42">
        <v>37.422420632376927</v>
      </c>
      <c r="AE26" s="34">
        <v>274.2</v>
      </c>
      <c r="AF26" s="43">
        <v>-0.76388227997522484</v>
      </c>
      <c r="AG26" s="44">
        <v>88.790977848034984</v>
      </c>
    </row>
    <row r="27" spans="1:33" s="45" customFormat="1" ht="10.5" x14ac:dyDescent="0.15">
      <c r="A27" s="46"/>
      <c r="B27" s="29">
        <f>B26+1</f>
        <v>28</v>
      </c>
      <c r="D27" s="47" t="s">
        <v>1123</v>
      </c>
      <c r="E27" s="50"/>
      <c r="F27" s="52"/>
      <c r="G27" s="33" t="s">
        <v>458</v>
      </c>
      <c r="H27" s="34">
        <v>315667.88982339867</v>
      </c>
      <c r="I27" s="34">
        <v>82504.183155184714</v>
      </c>
      <c r="J27" s="34">
        <v>75870.128979698653</v>
      </c>
      <c r="K27" s="34">
        <v>75870.128979698653</v>
      </c>
      <c r="L27" s="35">
        <f>IF(ISERROR(K27/$H27*100),"- ",(K27/$H27*100))</f>
        <v>24.034794613460502</v>
      </c>
      <c r="M27" s="35">
        <f>IF(ISERROR(I27/$H27*100),"- ",(I27/$H27*100))</f>
        <v>26.136387581689707</v>
      </c>
      <c r="N27" s="35">
        <v>277.42318789415555</v>
      </c>
      <c r="O27" s="35">
        <v>277.42318789415555</v>
      </c>
      <c r="P27" s="42">
        <f>IF(AND(O27&lt;0,O26&lt;0),"NA",IF(AND(O27&gt;0,O26&lt;0),"LP",IF(AND(O27&lt;0,O26&gt;0),"PL",((O27/O26-1)*100))))</f>
        <v>15.35385811722254</v>
      </c>
      <c r="Q27" s="34">
        <v>27.967028941836762</v>
      </c>
      <c r="R27" s="37">
        <v>24.562977223690304</v>
      </c>
      <c r="S27" s="34">
        <v>0</v>
      </c>
      <c r="T27" s="39">
        <f>IF(O27&lt;0,"- ",IF(ISERROR(($E24-S27)/O27),"- ",(($E24-S27)/O27)))</f>
        <v>23.968796734240414</v>
      </c>
      <c r="U27" s="34">
        <v>-255489.84007120004</v>
      </c>
      <c r="V27" s="34">
        <v>0</v>
      </c>
      <c r="W27" s="34">
        <v>1824052.2994980002</v>
      </c>
      <c r="X27" s="39">
        <f>IF(I27&lt;0,"- ",IF(ISERROR((U27+V27+W27)/I27),"- ",(U27+V27+W27)/I27))</f>
        <v>19.011914298653704</v>
      </c>
      <c r="Y27" s="39">
        <f>IF(ISERROR(W27/H27),"- ",(W27/H27))</f>
        <v>5.778390385282683</v>
      </c>
      <c r="Z27" s="34">
        <v>1218.147921505077</v>
      </c>
      <c r="AA27" s="40">
        <f>IF(Z27&lt;0,"- ",IF(ISERROR(($E24/Z27)),"- ",(($E24/Z27))))</f>
        <v>5.4586966677940403</v>
      </c>
      <c r="AB27" s="34">
        <v>99.999999999999986</v>
      </c>
      <c r="AC27" s="41">
        <f>IF(ISERROR(AB27/$E24*100),"- ",(AB27/$E24*100))</f>
        <v>1.503872471614407</v>
      </c>
      <c r="AD27" s="42">
        <v>36.04601358634546</v>
      </c>
      <c r="AE27" s="34">
        <v>274.2</v>
      </c>
      <c r="AF27" s="43">
        <v>-0.82714913061929674</v>
      </c>
      <c r="AG27" s="44">
        <v>103.91743665026388</v>
      </c>
    </row>
    <row r="28" spans="1:33" s="45" customFormat="1" ht="10.5" x14ac:dyDescent="0.15">
      <c r="A28" s="46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28">
        <v>5</v>
      </c>
      <c r="B29" s="29">
        <v>25</v>
      </c>
      <c r="C29" s="30" t="str">
        <f>VLOOKUP($A29,'All cos summary'!$A$9:$B$19,2,FALSE)</f>
        <v>TVSL IB Equity</v>
      </c>
      <c r="D29" s="63" t="s">
        <v>537</v>
      </c>
      <c r="E29" s="64">
        <v>3391.4</v>
      </c>
      <c r="F29" s="65">
        <v>17289.536189038801</v>
      </c>
      <c r="G29" s="33" t="s">
        <v>518</v>
      </c>
      <c r="H29" s="78">
        <v>362513.2</v>
      </c>
      <c r="I29" s="78">
        <v>44540.400000000016</v>
      </c>
      <c r="J29" s="78">
        <v>27105.400000000016</v>
      </c>
      <c r="K29" s="78">
        <v>27105.400000000016</v>
      </c>
      <c r="L29" s="79">
        <f>IF(ISERROR(K29/$H29*100),"- ",(K29/$H29*100))</f>
        <v>7.4770794553136319</v>
      </c>
      <c r="M29" s="79">
        <f>IF(ISERROR(I29/$H29*100),"- ",(I29/$H29*100))</f>
        <v>12.286559496316277</v>
      </c>
      <c r="N29" s="79">
        <v>57.051989054935824</v>
      </c>
      <c r="O29" s="79">
        <v>57.051989054935824</v>
      </c>
      <c r="P29" s="80" t="s">
        <v>50</v>
      </c>
      <c r="Q29" s="78">
        <v>33.691265864951461</v>
      </c>
      <c r="R29" s="81">
        <v>30.683581158600827</v>
      </c>
      <c r="S29" s="78">
        <v>0</v>
      </c>
      <c r="T29" s="82">
        <f>IF(O29&lt;0,"- ",IF(ISERROR(($E29-S29)/O29),"- ",(($E29-S29)/O29)))</f>
        <v>59.444027389376267</v>
      </c>
      <c r="U29" s="78">
        <v>8861.4999999999964</v>
      </c>
      <c r="V29" s="78">
        <v>0</v>
      </c>
      <c r="W29" s="78">
        <v>1610779.6390517999</v>
      </c>
      <c r="X29" s="82">
        <f>IF(I29&lt;0,"- ",IF(ISERROR((U29+V29+W29)/I29),"- ",(U29+V29+W29)/I29))</f>
        <v>36.363417011338008</v>
      </c>
      <c r="Y29" s="70">
        <f>IF(ISERROR(W29/H29),"- ",(W29/H29))</f>
        <v>4.4433682388718534</v>
      </c>
      <c r="Z29" s="78">
        <v>209.14860029467479</v>
      </c>
      <c r="AA29" s="71">
        <f>IF(Z29&lt;0,"- ",IF(ISERROR(($E29/Z29)),"- ",(($E29/Z29))))</f>
        <v>16.215265104436607</v>
      </c>
      <c r="AB29" s="78">
        <v>10</v>
      </c>
      <c r="AC29" s="72">
        <f>IF(ISERROR(AB29/$E29*100),"- ",(AB29/$E29*100))</f>
        <v>0.29486347820958897</v>
      </c>
      <c r="AD29" s="80">
        <v>17.527872674817555</v>
      </c>
      <c r="AE29" s="78">
        <v>475.1</v>
      </c>
      <c r="AF29" s="74">
        <v>0.10031305733799942</v>
      </c>
      <c r="AG29" s="75">
        <v>26.752055387278247</v>
      </c>
    </row>
    <row r="30" spans="1:33" s="45" customFormat="1" ht="10.5" x14ac:dyDescent="0.15">
      <c r="A30" s="46"/>
      <c r="B30" s="29">
        <f>B29+1</f>
        <v>26</v>
      </c>
      <c r="C30" s="47"/>
      <c r="D30" s="47" t="s">
        <v>800</v>
      </c>
      <c r="E30" s="48"/>
      <c r="F30" s="32"/>
      <c r="G30" s="33" t="s">
        <v>311</v>
      </c>
      <c r="H30" s="34">
        <v>466989.8749285363</v>
      </c>
      <c r="I30" s="34">
        <v>59759.475376111004</v>
      </c>
      <c r="J30" s="34">
        <v>36736.223194583261</v>
      </c>
      <c r="K30" s="34">
        <v>36736.223194583261</v>
      </c>
      <c r="L30" s="35">
        <f>IF(ISERROR(K30/$H30*100),"- ",(K30/$H30*100))</f>
        <v>7.8665995060824443</v>
      </c>
      <c r="M30" s="35">
        <f>IF(ISERROR(I30/$H30*100),"- ",(I30/$H30*100))</f>
        <v>12.796738983956779</v>
      </c>
      <c r="N30" s="35">
        <v>77.323138696239226</v>
      </c>
      <c r="O30" s="35">
        <v>77.323138696239226</v>
      </c>
      <c r="P30" s="42">
        <f>IF(AND(O30&lt;0,O29&lt;0),"NA",IF(AND(O30&gt;0,O29&lt;0),"LP",IF(AND(O30&lt;0,O29&gt;0),"PL",((O30/O29-1)*100))))</f>
        <v>35.53101298849397</v>
      </c>
      <c r="Q30" s="34">
        <v>36.672789383203849</v>
      </c>
      <c r="R30" s="37">
        <v>32.734677865871518</v>
      </c>
      <c r="S30" s="34">
        <v>0</v>
      </c>
      <c r="T30" s="38">
        <f>IF(O30&lt;0,"- ",IF(ISERROR(($E29-S30)/O30),"- ",(($E29-S30)/O30)))</f>
        <v>43.860092298153802</v>
      </c>
      <c r="U30" s="34">
        <v>13695.232597497034</v>
      </c>
      <c r="V30" s="34">
        <v>0</v>
      </c>
      <c r="W30" s="34">
        <v>1610779.6390517999</v>
      </c>
      <c r="X30" s="38">
        <f>IF(I30&lt;0,"- ",IF(ISERROR((U30+V30+W30)/I30),"- ",(U30+V30+W30)/I30))</f>
        <v>27.183553092212801</v>
      </c>
      <c r="Y30" s="39">
        <f>IF(ISERROR(W30/H30),"- ",(W30/H30))</f>
        <v>3.4492817200764754</v>
      </c>
      <c r="Z30" s="34">
        <v>263.27479738204221</v>
      </c>
      <c r="AA30" s="40">
        <f>IF(Z30&lt;0,"- ",IF(ISERROR(($E29/Z30)),"- ",(($E29/Z30))))</f>
        <v>12.881597607228185</v>
      </c>
      <c r="AB30" s="34">
        <v>23.196941608871757</v>
      </c>
      <c r="AC30" s="41">
        <f>IF(ISERROR(AB30/$E29*100),"- ",(AB30/$E29*100))</f>
        <v>0.68399308866166653</v>
      </c>
      <c r="AD30" s="42">
        <v>29.999999999999982</v>
      </c>
      <c r="AE30" s="34">
        <v>475.1</v>
      </c>
      <c r="AF30" s="43">
        <v>0.12203459920271587</v>
      </c>
      <c r="AG30" s="44">
        <v>25.526803985147026</v>
      </c>
    </row>
    <row r="31" spans="1:33" s="45" customFormat="1" ht="10.5" x14ac:dyDescent="0.15">
      <c r="A31" s="46"/>
      <c r="B31" s="29">
        <f>B30+1</f>
        <v>27</v>
      </c>
      <c r="C31" s="47"/>
      <c r="D31" s="49" t="s">
        <v>801</v>
      </c>
      <c r="E31" s="50"/>
      <c r="F31" s="51"/>
      <c r="G31" s="33" t="s">
        <v>407</v>
      </c>
      <c r="H31" s="34">
        <v>542300.47008743091</v>
      </c>
      <c r="I31" s="34">
        <v>73588.541963482086</v>
      </c>
      <c r="J31" s="34">
        <v>46482.132347611565</v>
      </c>
      <c r="K31" s="34">
        <v>46482.132347611565</v>
      </c>
      <c r="L31" s="35">
        <f>IF(ISERROR(K31/$H31*100),"- ",(K31/$H31*100))</f>
        <v>8.5712874894092579</v>
      </c>
      <c r="M31" s="35">
        <f>IF(ISERROR(I31/$H31*100),"- ",(I31/$H31*100))</f>
        <v>13.569699091652637</v>
      </c>
      <c r="N31" s="35">
        <v>97.83652356895719</v>
      </c>
      <c r="O31" s="35">
        <v>97.83652356895719</v>
      </c>
      <c r="P31" s="42">
        <f>IF(AND(O31&lt;0,O30&lt;0),"NA",IF(AND(O31&gt;0,O30&lt;0),"LP",IF(AND(O31&lt;0,O30&gt;0),"PL",((O31/O30-1)*100))))</f>
        <v>26.529426014771531</v>
      </c>
      <c r="Q31" s="34">
        <v>37.621987434619911</v>
      </c>
      <c r="R31" s="37">
        <v>32.884283127537906</v>
      </c>
      <c r="S31" s="34">
        <v>0</v>
      </c>
      <c r="T31" s="39">
        <f>IF(O31&lt;0,"- ",IF(ISERROR(($E29-S31)/O31),"- ",(($E29-S31)/O31)))</f>
        <v>34.663946308452708</v>
      </c>
      <c r="U31" s="34">
        <v>2195.4725700527943</v>
      </c>
      <c r="V31" s="34">
        <v>0</v>
      </c>
      <c r="W31" s="34">
        <v>1610779.6390517999</v>
      </c>
      <c r="X31" s="39">
        <f>IF(I31&lt;0,"- ",IF(ISERROR((U31+V31+W31)/I31),"- ",(U31+V31+W31)/I31))</f>
        <v>21.9188350330719</v>
      </c>
      <c r="Y31" s="39">
        <f>IF(ISERROR(W31/H31),"- ",(W31/H31))</f>
        <v>2.970271515331909</v>
      </c>
      <c r="Z31" s="34">
        <v>331.76036388031218</v>
      </c>
      <c r="AA31" s="40">
        <f>IF(Z31&lt;0,"- ",IF(ISERROR(($E29/Z31)),"- ",(($E29/Z31))))</f>
        <v>10.222438751675295</v>
      </c>
      <c r="AB31" s="34">
        <v>29.350957070687151</v>
      </c>
      <c r="AC31" s="41">
        <f>IF(ISERROR(AB31/$E29*100),"- ",(AB31/$E29*100))</f>
        <v>0.86545252906431414</v>
      </c>
      <c r="AD31" s="42">
        <v>29.999999999999993</v>
      </c>
      <c r="AE31" s="34">
        <v>475.1</v>
      </c>
      <c r="AF31" s="43">
        <v>1.5532106197806376E-2</v>
      </c>
      <c r="AG31" s="44">
        <v>31.212201927273231</v>
      </c>
    </row>
    <row r="32" spans="1:33" s="45" customFormat="1" ht="10.5" x14ac:dyDescent="0.15">
      <c r="A32" s="46"/>
      <c r="B32" s="29">
        <f>B31+1</f>
        <v>28</v>
      </c>
      <c r="D32" s="47" t="s">
        <v>1123</v>
      </c>
      <c r="E32" s="50"/>
      <c r="F32" s="52"/>
      <c r="G32" s="33" t="s">
        <v>458</v>
      </c>
      <c r="H32" s="34">
        <v>609189.98219001817</v>
      </c>
      <c r="I32" s="34">
        <v>86873.263467427605</v>
      </c>
      <c r="J32" s="34">
        <v>56553.707600570691</v>
      </c>
      <c r="K32" s="34">
        <v>56553.707600570691</v>
      </c>
      <c r="L32" s="35">
        <f>IF(ISERROR(K32/$H32*100),"- ",(K32/$H32*100))</f>
        <v>9.283427051321814</v>
      </c>
      <c r="M32" s="35">
        <f>IF(ISERROR(I32/$H32*100),"- ",(I32/$H32*100))</f>
        <v>14.260455031634145</v>
      </c>
      <c r="N32" s="35">
        <v>119.03537697446998</v>
      </c>
      <c r="O32" s="35">
        <v>119.03537697446998</v>
      </c>
      <c r="P32" s="42">
        <f>IF(AND(O32&lt;0,O31&lt;0),"NA",IF(AND(O32&gt;0,O31&lt;0),"LP",IF(AND(O32&lt;0,O31&gt;0),"PL",((O32/O31-1)*100))))</f>
        <v>21.667627417864455</v>
      </c>
      <c r="Q32" s="34">
        <v>38.160877396771376</v>
      </c>
      <c r="R32" s="37">
        <v>31.624816726021464</v>
      </c>
      <c r="S32" s="34">
        <v>0</v>
      </c>
      <c r="T32" s="39">
        <f>IF(O32&lt;0,"- ",IF(ISERROR(($E29-S32)/O32),"- ",(($E29-S32)/O32)))</f>
        <v>28.490689794911709</v>
      </c>
      <c r="U32" s="34">
        <v>-23651.414026850958</v>
      </c>
      <c r="V32" s="34">
        <v>0</v>
      </c>
      <c r="W32" s="34">
        <v>1610779.6390517999</v>
      </c>
      <c r="X32" s="39">
        <f>IF(I32&lt;0,"- ",IF(ISERROR((U32+V32+W32)/I32),"- ",(U32+V32+W32)/I32))</f>
        <v>18.269467056685734</v>
      </c>
      <c r="Y32" s="39">
        <f>IF(ISERROR(W32/H32),"- ",(W32/H32))</f>
        <v>2.6441334988160827</v>
      </c>
      <c r="Z32" s="34">
        <v>421.03689661116471</v>
      </c>
      <c r="AA32" s="40">
        <f>IF(Z32&lt;0,"- ",IF(ISERROR(($E29/Z32)),"- ",(($E29/Z32))))</f>
        <v>8.0548760151346546</v>
      </c>
      <c r="AB32" s="34">
        <v>29.758844243617506</v>
      </c>
      <c r="AC32" s="41">
        <f>IF(ISERROR(AB32/$E29*100),"- ",(AB32/$E29*100))</f>
        <v>0.87747963211704616</v>
      </c>
      <c r="AD32" s="42">
        <v>25.000000000000007</v>
      </c>
      <c r="AE32" s="34">
        <v>475.1</v>
      </c>
      <c r="AF32" s="43">
        <v>-0.13225863796467818</v>
      </c>
      <c r="AG32" s="44">
        <v>56.382454638945553</v>
      </c>
    </row>
    <row r="33" spans="1:33" s="45" customFormat="1" ht="10.5" x14ac:dyDescent="0.15">
      <c r="A33" s="46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28">
        <v>6</v>
      </c>
      <c r="B34" s="29">
        <v>25</v>
      </c>
      <c r="C34" s="30" t="str">
        <f>VLOOKUP($A34,'All cos summary'!$A$9:$B$19,2,FALSE)</f>
        <v>TMCV IB Equity</v>
      </c>
      <c r="D34" s="63" t="s">
        <v>536</v>
      </c>
      <c r="E34" s="64">
        <v>388.1</v>
      </c>
      <c r="F34" s="65">
        <v>15339.588964324585</v>
      </c>
      <c r="G34" s="33" t="s">
        <v>518</v>
      </c>
      <c r="H34" s="78">
        <v>754260</v>
      </c>
      <c r="I34" s="78">
        <v>88500</v>
      </c>
      <c r="J34" s="78">
        <v>61365</v>
      </c>
      <c r="K34" s="78">
        <v>61365</v>
      </c>
      <c r="L34" s="79">
        <f>IF(ISERROR(K34/$H34*100),"- ",(K34/$H34*100))</f>
        <v>8.1357887200700034</v>
      </c>
      <c r="M34" s="79">
        <f>IF(ISERROR(I34/$H34*100),"- ",(I34/$H34*100))</f>
        <v>11.73335454617771</v>
      </c>
      <c r="N34" s="79">
        <v>16.669164972424131</v>
      </c>
      <c r="O34" s="79">
        <v>16.669164972424131</v>
      </c>
      <c r="P34" s="80" t="s">
        <v>50</v>
      </c>
      <c r="Q34" s="78">
        <v>19.718436272728468</v>
      </c>
      <c r="R34" s="81">
        <v>30.172546252647443</v>
      </c>
      <c r="S34" s="78">
        <v>0</v>
      </c>
      <c r="T34" s="82">
        <f>IF(O34&lt;0,"- ",IF(ISERROR(($E34-S34)/O34),"- ",(($E34-S34)/O34)))</f>
        <v>23.282509990274587</v>
      </c>
      <c r="U34" s="78">
        <v>28800</v>
      </c>
      <c r="V34" s="78">
        <v>0</v>
      </c>
      <c r="W34" s="78">
        <v>1429112.8058613001</v>
      </c>
      <c r="X34" s="82">
        <f>IF(I34&lt;0,"- ",IF(ISERROR((U34+V34+W34)/I34),"- ",(U34+V34+W34)/I34))</f>
        <v>16.473591026681358</v>
      </c>
      <c r="Y34" s="70">
        <f>IF(ISERROR(W34/H34),"- ",(W34/H34))</f>
        <v>1.8947217217687535</v>
      </c>
      <c r="Z34" s="78">
        <v>28.611800644429781</v>
      </c>
      <c r="AA34" s="71">
        <f>IF(Z34&lt;0,"- ",IF(ISERROR(($E34/Z34)),"- ",(($E34/Z34))))</f>
        <v>13.564333291115544</v>
      </c>
      <c r="AB34" s="78">
        <v>0</v>
      </c>
      <c r="AC34" s="72">
        <f>IF(ISERROR(AB34/$E34*100),"- ",(AB34/$E34*100))</f>
        <v>0</v>
      </c>
      <c r="AD34" s="80">
        <v>0</v>
      </c>
      <c r="AE34" s="78">
        <v>7360</v>
      </c>
      <c r="AF34" s="74">
        <v>0.14160667026419724</v>
      </c>
      <c r="AG34" s="75">
        <v>12.348457350272232</v>
      </c>
    </row>
    <row r="35" spans="1:33" s="45" customFormat="1" ht="10.5" x14ac:dyDescent="0.15">
      <c r="A35" s="46"/>
      <c r="B35" s="29">
        <f>B34+1</f>
        <v>26</v>
      </c>
      <c r="C35" s="47"/>
      <c r="D35" s="47" t="s">
        <v>802</v>
      </c>
      <c r="E35" s="48"/>
      <c r="F35" s="32"/>
      <c r="G35" s="33" t="s">
        <v>311</v>
      </c>
      <c r="H35" s="34">
        <v>836568.02899154427</v>
      </c>
      <c r="I35" s="34">
        <v>99223.317233806796</v>
      </c>
      <c r="J35" s="34">
        <v>60617.48792535509</v>
      </c>
      <c r="K35" s="34">
        <v>60617.48792535509</v>
      </c>
      <c r="L35" s="35">
        <f>IF(ISERROR(K35/$H35*100),"- ",(K35/$H35*100))</f>
        <v>7.2459723327494965</v>
      </c>
      <c r="M35" s="35">
        <f>IF(ISERROR(I35/$H35*100),"- ",(I35/$H35*100))</f>
        <v>11.8607589335463</v>
      </c>
      <c r="N35" s="35">
        <v>16.466111080284719</v>
      </c>
      <c r="O35" s="35">
        <v>16.466111080284719</v>
      </c>
      <c r="P35" s="42">
        <f>IF(AND(O35&lt;0,O34&lt;0),"NA",IF(AND(O35&gt;0,O34&lt;0),"LP",IF(AND(O35&lt;0,O34&gt;0),"PL",((O35/O34-1)*100))))</f>
        <v>-1.218140755552688</v>
      </c>
      <c r="Q35" s="34">
        <v>32.833362474144131</v>
      </c>
      <c r="R35" s="37">
        <v>44.690393138729327</v>
      </c>
      <c r="S35" s="34">
        <v>0</v>
      </c>
      <c r="T35" s="38">
        <f>IF(O35&lt;0,"- ",IF(ISERROR(($E34-S35)/O35),"- ",(($E34-S35)/O35)))</f>
        <v>23.569621151449763</v>
      </c>
      <c r="U35" s="34">
        <v>-90208.7</v>
      </c>
      <c r="V35" s="34">
        <v>0</v>
      </c>
      <c r="W35" s="34">
        <v>1429112.8058613001</v>
      </c>
      <c r="X35" s="38">
        <f>IF(I35&lt;0,"- ",IF(ISERROR((U35+V35+W35)/I35),"- ",(U35+V35+W35)/I35))</f>
        <v>13.49384543056898</v>
      </c>
      <c r="Y35" s="39">
        <f>IF(ISERROR(W35/H35),"- ",(W35/H35))</f>
        <v>1.7083043534236533</v>
      </c>
      <c r="Z35" s="34">
        <v>45.077911724714511</v>
      </c>
      <c r="AA35" s="40">
        <f>IF(Z35&lt;0,"- ",IF(ISERROR(($E34/Z35)),"- ",(($E34/Z35))))</f>
        <v>8.609538134110581</v>
      </c>
      <c r="AB35" s="34">
        <v>0</v>
      </c>
      <c r="AC35" s="41">
        <f>IF(ISERROR(AB35/$E34*100),"- ",(AB35/$E34*100))</f>
        <v>0</v>
      </c>
      <c r="AD35" s="42">
        <v>0</v>
      </c>
      <c r="AE35" s="34">
        <v>7360</v>
      </c>
      <c r="AF35" s="43">
        <v>-0.66506587546123175</v>
      </c>
      <c r="AG35" s="44">
        <v>8.9576760936861568</v>
      </c>
    </row>
    <row r="36" spans="1:33" s="45" customFormat="1" ht="10.5" x14ac:dyDescent="0.15">
      <c r="A36" s="46"/>
      <c r="B36" s="29">
        <f>B35+1</f>
        <v>27</v>
      </c>
      <c r="C36" s="47"/>
      <c r="D36" s="49" t="s">
        <v>803</v>
      </c>
      <c r="E36" s="50"/>
      <c r="F36" s="51"/>
      <c r="G36" s="33" t="s">
        <v>407</v>
      </c>
      <c r="H36" s="34">
        <v>918974.78764911648</v>
      </c>
      <c r="I36" s="34">
        <v>113738.31210947168</v>
      </c>
      <c r="J36" s="34">
        <v>71653.734082103765</v>
      </c>
      <c r="K36" s="34">
        <v>71653.734082103765</v>
      </c>
      <c r="L36" s="35">
        <f>IF(ISERROR(K36/$H36*100),"- ",(K36/$H36*100))</f>
        <v>7.7971381854126163</v>
      </c>
      <c r="M36" s="35">
        <f>IF(ISERROR(I36/$H36*100),"- ",(I36/$H36*100))</f>
        <v>12.376652073386294</v>
      </c>
      <c r="N36" s="35">
        <v>19.463992736980316</v>
      </c>
      <c r="O36" s="35">
        <v>19.463992736980316</v>
      </c>
      <c r="P36" s="42">
        <f>IF(AND(O36&lt;0,O35&lt;0),"NA",IF(AND(O36&gt;0,O35&lt;0),"LP",IF(AND(O36&lt;0,O35&gt;0),"PL",((O36/O35-1)*100))))</f>
        <v>18.206373332954339</v>
      </c>
      <c r="Q36" s="34">
        <v>33.026995481842626</v>
      </c>
      <c r="R36" s="37">
        <v>35.511814221402545</v>
      </c>
      <c r="S36" s="34">
        <v>0</v>
      </c>
      <c r="T36" s="39">
        <f>IF(O36&lt;0,"- ",IF(ISERROR(($E34-S36)/O36),"- ",(($E34-S36)/O36)))</f>
        <v>19.939382697293929</v>
      </c>
      <c r="U36" s="34">
        <v>-161829.29999999999</v>
      </c>
      <c r="V36" s="34">
        <v>0</v>
      </c>
      <c r="W36" s="34">
        <v>1429112.8058613001</v>
      </c>
      <c r="X36" s="39">
        <f>IF(I36&lt;0,"- ",IF(ISERROR((U36+V36+W36)/I36),"- ",(U36+V36+W36)/I36))</f>
        <v>11.142098755972006</v>
      </c>
      <c r="Y36" s="39">
        <f>IF(ISERROR(W36/H36),"- ",(W36/H36))</f>
        <v>1.5551164461401576</v>
      </c>
      <c r="Z36" s="34">
        <v>64.541904461694813</v>
      </c>
      <c r="AA36" s="40">
        <f>IF(Z36&lt;0,"- ",IF(ISERROR(($E34/Z36)),"- ",(($E34/Z36))))</f>
        <v>6.0131476323314068</v>
      </c>
      <c r="AB36" s="34">
        <v>0</v>
      </c>
      <c r="AC36" s="41">
        <f>IF(ISERROR(AB36/$E34*100),"- ",(AB36/$E34*100))</f>
        <v>0</v>
      </c>
      <c r="AD36" s="42">
        <v>0</v>
      </c>
      <c r="AE36" s="34">
        <v>7360</v>
      </c>
      <c r="AF36" s="43">
        <v>-0.80203106101834709</v>
      </c>
      <c r="AG36" s="44">
        <v>11.209435193912251</v>
      </c>
    </row>
    <row r="37" spans="1:33" s="45" customFormat="1" ht="10.5" x14ac:dyDescent="0.15">
      <c r="A37" s="46"/>
      <c r="B37" s="29">
        <f>B36+1</f>
        <v>28</v>
      </c>
      <c r="D37" s="47" t="s">
        <v>1121</v>
      </c>
      <c r="E37" s="50"/>
      <c r="F37" s="52"/>
      <c r="G37" s="33" t="s">
        <v>458</v>
      </c>
      <c r="H37" s="34">
        <v>995887.49863199261</v>
      </c>
      <c r="I37" s="34">
        <v>129466.1755690776</v>
      </c>
      <c r="J37" s="34">
        <v>83149.631676808203</v>
      </c>
      <c r="K37" s="34">
        <v>83149.631676808203</v>
      </c>
      <c r="L37" s="35">
        <f>IF(ISERROR(K37/$H37*100),"- ",(K37/$H37*100))</f>
        <v>8.3492996740120997</v>
      </c>
      <c r="M37" s="35">
        <f>IF(ISERROR(I37/$H37*100),"- ",(I37/$H37*100))</f>
        <v>13.000080405359004</v>
      </c>
      <c r="N37" s="35">
        <v>22.586733933301055</v>
      </c>
      <c r="O37" s="35">
        <v>22.586733933301055</v>
      </c>
      <c r="P37" s="42">
        <f>IF(AND(O37&lt;0,O36&lt;0),"NA",IF(AND(O37&gt;0,O36&lt;0),"LP",IF(AND(O37&lt;0,O36&gt;0),"PL",((O37/O36-1)*100))))</f>
        <v>16.043682498852018</v>
      </c>
      <c r="Q37" s="34">
        <v>31.862359270827469</v>
      </c>
      <c r="R37" s="37">
        <v>29.783942890799352</v>
      </c>
      <c r="S37" s="34">
        <v>0</v>
      </c>
      <c r="T37" s="39">
        <f>IF(O37&lt;0,"- ",IF(ISERROR(($E34-S37)/O37),"- ",(($E34-S37)/O37)))</f>
        <v>17.182652487343447</v>
      </c>
      <c r="U37" s="34">
        <v>-233497.60000000001</v>
      </c>
      <c r="V37" s="34">
        <v>0</v>
      </c>
      <c r="W37" s="34">
        <v>1429112.8058613001</v>
      </c>
      <c r="X37" s="39">
        <f>IF(I37&lt;0,"- ",IF(ISERROR((U37+V37+W37)/I37),"- ",(U37+V37+W37)/I37))</f>
        <v>9.2349619551662041</v>
      </c>
      <c r="Y37" s="39">
        <f>IF(ISERROR(W37/H37),"- ",(W37/H37))</f>
        <v>1.4350143041502281</v>
      </c>
      <c r="Z37" s="34">
        <v>87.12863839499586</v>
      </c>
      <c r="AA37" s="40">
        <f>IF(Z37&lt;0,"- ",IF(ISERROR(($E34/Z37)),"- ",(($E34/Z37))))</f>
        <v>4.4543333529505738</v>
      </c>
      <c r="AB37" s="34">
        <v>0</v>
      </c>
      <c r="AC37" s="41">
        <f>IF(ISERROR(AB37/$E34*100),"- ",(AB37/$E34*100))</f>
        <v>0</v>
      </c>
      <c r="AD37" s="42">
        <v>0</v>
      </c>
      <c r="AE37" s="34">
        <v>7360</v>
      </c>
      <c r="AF37" s="43">
        <v>-0.83638123745031934</v>
      </c>
      <c r="AG37" s="44">
        <v>14.113970469615474</v>
      </c>
    </row>
    <row r="38" spans="1:33" s="45" customFormat="1" ht="10.5" x14ac:dyDescent="0.15">
      <c r="A38" s="46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28">
        <v>7</v>
      </c>
      <c r="B39" s="29">
        <v>25</v>
      </c>
      <c r="C39" s="30" t="str">
        <f>VLOOKUP($A39,'All cos summary'!$A$9:$B$19,2,FALSE)</f>
        <v>HYUNDAI IB Equity</v>
      </c>
      <c r="D39" s="63" t="s">
        <v>532</v>
      </c>
      <c r="E39" s="64">
        <v>1711.5</v>
      </c>
      <c r="F39" s="65">
        <v>14926.894141040089</v>
      </c>
      <c r="G39" s="33" t="s">
        <v>518</v>
      </c>
      <c r="H39" s="78">
        <v>691928.80000000016</v>
      </c>
      <c r="I39" s="78">
        <v>89537.500000000189</v>
      </c>
      <c r="J39" s="78">
        <v>56402.060000000187</v>
      </c>
      <c r="K39" s="78">
        <v>56402.060000000187</v>
      </c>
      <c r="L39" s="79">
        <f>IF(ISERROR(K39/$H39*100),"- ",(K39/$H39*100))</f>
        <v>8.1514254067759815</v>
      </c>
      <c r="M39" s="79">
        <f>IF(ISERROR(I39/$H39*100),"- ",(I39/$H39*100))</f>
        <v>12.940276513999729</v>
      </c>
      <c r="N39" s="79">
        <v>69.414408698834052</v>
      </c>
      <c r="O39" s="79">
        <v>69.414408698834052</v>
      </c>
      <c r="P39" s="80" t="s">
        <v>50</v>
      </c>
      <c r="Q39" s="78">
        <v>47.34637361123395</v>
      </c>
      <c r="R39" s="81">
        <v>41.838002421100654</v>
      </c>
      <c r="S39" s="78">
        <v>0</v>
      </c>
      <c r="T39" s="82">
        <f>IF(O39&lt;0,"- ",IF(ISERROR(($E39-S39)/O39),"- ",(($E39-S39)/O39)))</f>
        <v>24.656264197619649</v>
      </c>
      <c r="U39" s="78">
        <v>-77289.399999999994</v>
      </c>
      <c r="V39" s="78">
        <v>0</v>
      </c>
      <c r="W39" s="78">
        <v>1390664.09265</v>
      </c>
      <c r="X39" s="82">
        <f>IF(I39&lt;0,"- ",IF(ISERROR((U39+V39+W39)/I39),"- ",(U39+V39+W39)/I39))</f>
        <v>14.668431580622615</v>
      </c>
      <c r="Y39" s="70">
        <f>IF(ISERROR(W39/H39),"- ",(W39/H39))</f>
        <v>2.0098369841665784</v>
      </c>
      <c r="Z39" s="78">
        <v>200.56169466381454</v>
      </c>
      <c r="AA39" s="71">
        <f>IF(Z39&lt;0,"- ",IF(ISERROR(($E39/Z39)),"- ",(($E39/Z39))))</f>
        <v>8.5335337980108807</v>
      </c>
      <c r="AB39" s="78">
        <v>0</v>
      </c>
      <c r="AC39" s="72">
        <f>IF(ISERROR(AB39/$E39*100),"- ",(AB39/$E39*100))</f>
        <v>0</v>
      </c>
      <c r="AD39" s="80">
        <v>0</v>
      </c>
      <c r="AE39" s="78">
        <v>8125.41</v>
      </c>
      <c r="AF39" s="74">
        <v>-0.57331843984517683</v>
      </c>
      <c r="AG39" s="75">
        <v>53.840345911949832</v>
      </c>
    </row>
    <row r="40" spans="1:33" s="45" customFormat="1" ht="10.5" x14ac:dyDescent="0.15">
      <c r="A40" s="46"/>
      <c r="B40" s="29">
        <f>B39+1</f>
        <v>26</v>
      </c>
      <c r="C40" s="83"/>
      <c r="D40" s="298" t="s">
        <v>804</v>
      </c>
      <c r="E40" s="48"/>
      <c r="F40" s="32"/>
      <c r="G40" s="33" t="s">
        <v>311</v>
      </c>
      <c r="H40" s="34">
        <v>717834.20714673074</v>
      </c>
      <c r="I40" s="34">
        <v>92511.016245024104</v>
      </c>
      <c r="J40" s="34">
        <v>58486.681098768058</v>
      </c>
      <c r="K40" s="34">
        <v>58486.681098768058</v>
      </c>
      <c r="L40" s="35">
        <f>IF(ISERROR(K40/$H40*100),"- ",(K40/$H40*100))</f>
        <v>8.1476586816951375</v>
      </c>
      <c r="M40" s="35">
        <f>IF(ISERROR(I40/$H40*100),"- ",(I40/$H40*100))</f>
        <v>12.887518499952755</v>
      </c>
      <c r="N40" s="35">
        <v>71.979966427258944</v>
      </c>
      <c r="O40" s="35">
        <v>71.979966427258944</v>
      </c>
      <c r="P40" s="42">
        <f>IF(AND(O40&lt;0,O39&lt;0),"NA",IF(AND(O40&gt;0,O39&lt;0),"LP",IF(AND(O40&lt;0,O39&gt;0),"PL",((O40/O39-1)*100))))</f>
        <v>3.6960017041360871</v>
      </c>
      <c r="Q40" s="34">
        <v>37.352907978693558</v>
      </c>
      <c r="R40" s="37">
        <v>31.884152079753274</v>
      </c>
      <c r="S40" s="34">
        <v>0</v>
      </c>
      <c r="T40" s="38">
        <f>IF(O40&lt;0,"- ",IF(ISERROR(($E39-S40)/O40),"- ",(($E39-S40)/O40)))</f>
        <v>23.777449267493015</v>
      </c>
      <c r="U40" s="34">
        <v>-71192.911306031485</v>
      </c>
      <c r="V40" s="34">
        <v>0</v>
      </c>
      <c r="W40" s="34">
        <v>1390664.09265</v>
      </c>
      <c r="X40" s="38">
        <f>IF(I40&lt;0,"- ",IF(ISERROR((U40+V40+W40)/I40),"- ",(U40+V40+W40)/I40))</f>
        <v>14.262854683697618</v>
      </c>
      <c r="Y40" s="39">
        <f>IF(ISERROR(W40/H40),"- ",(W40/H40))</f>
        <v>1.9373054095285511</v>
      </c>
      <c r="Z40" s="34">
        <v>250.94767116289583</v>
      </c>
      <c r="AA40" s="40">
        <f>IF(Z40&lt;0,"- ",IF(ISERROR(($E39/Z40)),"- ",(($E39/Z40))))</f>
        <v>6.8201469735458371</v>
      </c>
      <c r="AB40" s="34">
        <v>0</v>
      </c>
      <c r="AC40" s="41">
        <f>IF(ISERROR(AB40/$E39*100),"- ",(AB40/$E39*100))</f>
        <v>0</v>
      </c>
      <c r="AD40" s="42">
        <v>0</v>
      </c>
      <c r="AE40" s="34">
        <v>8125.41</v>
      </c>
      <c r="AF40" s="43">
        <v>-0.38810983431400542</v>
      </c>
      <c r="AG40" s="44">
        <v>70.0322414650241</v>
      </c>
    </row>
    <row r="41" spans="1:33" s="45" customFormat="1" ht="10.5" x14ac:dyDescent="0.15">
      <c r="A41" s="46"/>
      <c r="B41" s="29">
        <f>B40+1</f>
        <v>27</v>
      </c>
      <c r="C41" s="83"/>
      <c r="D41" s="49" t="s">
        <v>795</v>
      </c>
      <c r="E41" s="50"/>
      <c r="F41" s="51"/>
      <c r="G41" s="33" t="s">
        <v>407</v>
      </c>
      <c r="H41" s="34">
        <v>812383.53540976788</v>
      </c>
      <c r="I41" s="34">
        <v>107295.97039279167</v>
      </c>
      <c r="J41" s="34">
        <v>65726.193129593754</v>
      </c>
      <c r="K41" s="34">
        <v>65726.193129593754</v>
      </c>
      <c r="L41" s="35">
        <f>IF(ISERROR(K41/$H41*100),"- ",(K41/$H41*100))</f>
        <v>8.0905373219364094</v>
      </c>
      <c r="M41" s="35">
        <f>IF(ISERROR(I41/$H41*100),"- ",(I41/$H41*100))</f>
        <v>13.207551078527382</v>
      </c>
      <c r="N41" s="35">
        <v>80.889684385926756</v>
      </c>
      <c r="O41" s="35">
        <v>80.889684385926756</v>
      </c>
      <c r="P41" s="42">
        <f>IF(AND(O41&lt;0,O40&lt;0),"NA",IF(AND(O41&gt;0,O40&lt;0),"LP",IF(AND(O41&lt;0,O40&gt;0),"PL",((O41/O40-1)*100))))</f>
        <v>12.37805239555334</v>
      </c>
      <c r="Q41" s="34">
        <v>34.769263518723434</v>
      </c>
      <c r="R41" s="37">
        <v>28.965822696586439</v>
      </c>
      <c r="S41" s="34">
        <v>0</v>
      </c>
      <c r="T41" s="39">
        <f>IF(O41&lt;0,"- ",IF(ISERROR(($E39-S41)/O41),"- ",(($E39-S41)/O41)))</f>
        <v>21.158445764658811</v>
      </c>
      <c r="U41" s="34">
        <v>-85753.754295262421</v>
      </c>
      <c r="V41" s="34">
        <v>0</v>
      </c>
      <c r="W41" s="34">
        <v>1390664.09265</v>
      </c>
      <c r="X41" s="39">
        <f>IF(I41&lt;0,"- ",IF(ISERROR((U41+V41+W41)/I41),"- ",(U41+V41+W41)/I41))</f>
        <v>12.161783276461271</v>
      </c>
      <c r="Y41" s="39">
        <f>IF(ISERROR(W41/H41),"- ",(W41/H41))</f>
        <v>1.7118319513313947</v>
      </c>
      <c r="Z41" s="34">
        <v>307.5704502330446</v>
      </c>
      <c r="AA41" s="40">
        <f>IF(Z41&lt;0,"- ",IF(ISERROR(($E39/Z41)),"- ",(($E39/Z41))))</f>
        <v>5.5645787776530709</v>
      </c>
      <c r="AB41" s="34">
        <v>0</v>
      </c>
      <c r="AC41" s="41">
        <f>IF(ISERROR(AB41/$E39*100),"- ",(AB41/$E39*100))</f>
        <v>0</v>
      </c>
      <c r="AD41" s="42">
        <v>0</v>
      </c>
      <c r="AE41" s="34">
        <v>8125.41</v>
      </c>
      <c r="AF41" s="43">
        <v>-0.37792057081194325</v>
      </c>
      <c r="AG41" s="44">
        <v>80.509924172791671</v>
      </c>
    </row>
    <row r="42" spans="1:33" s="45" customFormat="1" ht="10.5" x14ac:dyDescent="0.15">
      <c r="A42" s="46"/>
      <c r="B42" s="29">
        <f>B41+1</f>
        <v>28</v>
      </c>
      <c r="C42" s="83"/>
      <c r="D42" s="47" t="s">
        <v>1121</v>
      </c>
      <c r="E42" s="50"/>
      <c r="F42" s="52"/>
      <c r="G42" s="33" t="s">
        <v>458</v>
      </c>
      <c r="H42" s="34">
        <v>946179.25111875555</v>
      </c>
      <c r="I42" s="34">
        <v>132609.45926375268</v>
      </c>
      <c r="J42" s="34">
        <v>82487.021387814515</v>
      </c>
      <c r="K42" s="34">
        <v>82487.021387814515</v>
      </c>
      <c r="L42" s="35">
        <f>IF(ISERROR(K42/$H42*100),"- ",(K42/$H42*100))</f>
        <v>8.7179063893318798</v>
      </c>
      <c r="M42" s="35">
        <f>IF(ISERROR(I42/$H42*100),"- ",(I42/$H42*100))</f>
        <v>14.015257585384186</v>
      </c>
      <c r="N42" s="35">
        <v>101.51735264568711</v>
      </c>
      <c r="O42" s="35">
        <v>101.51735264568711</v>
      </c>
      <c r="P42" s="42">
        <f>IF(AND(O42&lt;0,O41&lt;0),"NA",IF(AND(O42&gt;0,O41&lt;0),"LP",IF(AND(O42&lt;0,O41&gt;0),"PL",((O42/O41-1)*100))))</f>
        <v>25.500987445253486</v>
      </c>
      <c r="Q42" s="34">
        <v>36.174536099833205</v>
      </c>
      <c r="R42" s="37">
        <v>29.588138100655094</v>
      </c>
      <c r="S42" s="34">
        <v>0</v>
      </c>
      <c r="T42" s="39">
        <f>IF(O42&lt;0,"- ",IF(ISERROR(($E39-S42)/O42),"- ",(($E39-S42)/O42)))</f>
        <v>16.859186684796907</v>
      </c>
      <c r="U42" s="34">
        <v>-116733.48372019654</v>
      </c>
      <c r="V42" s="34">
        <v>0</v>
      </c>
      <c r="W42" s="34">
        <v>1390664.09265</v>
      </c>
      <c r="X42" s="39">
        <f>IF(I42&lt;0,"- ",IF(ISERROR((U42+V42+W42)/I42),"- ",(U42+V42+W42)/I42))</f>
        <v>9.6066345191561915</v>
      </c>
      <c r="Y42" s="39">
        <f>IF(ISERROR(W42/H42),"- ",(W42/H42))</f>
        <v>1.4697681131832987</v>
      </c>
      <c r="Z42" s="34">
        <v>378.63259708502557</v>
      </c>
      <c r="AA42" s="40">
        <f>IF(Z42&lt;0,"- ",IF(ISERROR(($E39/Z42)),"- ",(($E39/Z42))))</f>
        <v>4.520213032835275</v>
      </c>
      <c r="AB42" s="34">
        <v>0</v>
      </c>
      <c r="AC42" s="41">
        <f>IF(ISERROR(AB42/$E39*100),"- ",(AB42/$E39*100))</f>
        <v>0</v>
      </c>
      <c r="AD42" s="42">
        <v>0</v>
      </c>
      <c r="AE42" s="34">
        <v>8125.41</v>
      </c>
      <c r="AF42" s="43">
        <v>-0.41872362211323383</v>
      </c>
      <c r="AG42" s="44">
        <v>101.87034518375268</v>
      </c>
    </row>
    <row r="43" spans="1:33" s="45" customFormat="1" ht="10.5" x14ac:dyDescent="0.15">
      <c r="A43" s="46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28">
        <v>8</v>
      </c>
      <c r="B44" s="29">
        <v>25</v>
      </c>
      <c r="C44" s="30" t="str">
        <f>VLOOKUP($A44,'All cos summary'!$A$9:$B$19,2,FALSE)</f>
        <v>TMPV IB Equity</v>
      </c>
      <c r="D44" s="63" t="s">
        <v>1127</v>
      </c>
      <c r="E44" s="64">
        <v>303.3</v>
      </c>
      <c r="F44" s="65">
        <v>11988.033219104813</v>
      </c>
      <c r="G44" s="33" t="s">
        <v>518</v>
      </c>
      <c r="H44" s="78">
        <v>3660940</v>
      </c>
      <c r="I44" s="78">
        <v>469590</v>
      </c>
      <c r="J44" s="78">
        <v>278300</v>
      </c>
      <c r="K44" s="78">
        <v>278300</v>
      </c>
      <c r="L44" s="79">
        <f>IF(ISERROR(K44/$H44*100),"- ",(K44/$H44*100))</f>
        <v>7.6018727430659894</v>
      </c>
      <c r="M44" s="79">
        <f>IF(ISERROR(I44/$H44*100),"- ",(I44/$H44*100))</f>
        <v>12.827033494129921</v>
      </c>
      <c r="N44" s="79">
        <v>75.597304845198977</v>
      </c>
      <c r="O44" s="79">
        <v>75.597304845198977</v>
      </c>
      <c r="P44" s="80" t="s">
        <v>50</v>
      </c>
      <c r="Q44" s="78">
        <v>16.485210299953497</v>
      </c>
      <c r="R44" s="81">
        <v>27.682793974759818</v>
      </c>
      <c r="S44" s="78">
        <v>0</v>
      </c>
      <c r="T44" s="82">
        <f>IF(O44&lt;0,"- ",IF(ISERROR(($E44-S44)/O44),"- ",(($E44-S44)/O44)))</f>
        <v>4.0120477921940356</v>
      </c>
      <c r="U44" s="78">
        <v>-55340</v>
      </c>
      <c r="V44" s="78">
        <v>66100</v>
      </c>
      <c r="W44" s="78">
        <v>1116865.1148579</v>
      </c>
      <c r="X44" s="82">
        <f>IF(I44&lt;0,"- ",IF(ISERROR((U44+V44+W44)/I44),"- ",(U44+V44+W44)/I44))</f>
        <v>2.401297120590089</v>
      </c>
      <c r="Y44" s="70">
        <f>IF(ISERROR(W44/H44),"- ",(W44/H44))</f>
        <v>0.30507605010131278</v>
      </c>
      <c r="Z44" s="78">
        <v>315.49583080293337</v>
      </c>
      <c r="AA44" s="71">
        <f>IF(Z44&lt;0,"- ",IF(ISERROR(($E44/Z44)),"- ",(($E44/Z44))))</f>
        <v>0.96134392403254554</v>
      </c>
      <c r="AB44" s="78">
        <v>0</v>
      </c>
      <c r="AC44" s="72">
        <f>IF(ISERROR(AB44/$E44*100),"- ",(AB44/$E44*100))</f>
        <v>0</v>
      </c>
      <c r="AD44" s="80">
        <v>0</v>
      </c>
      <c r="AE44" s="78">
        <v>7370</v>
      </c>
      <c r="AF44" s="74">
        <v>-5.1276463343536735E-2</v>
      </c>
      <c r="AG44" s="75">
        <v>6.6283004357856958</v>
      </c>
    </row>
    <row r="45" spans="1:33" s="45" customFormat="1" ht="10.5" x14ac:dyDescent="0.15">
      <c r="A45" s="46"/>
      <c r="B45" s="29">
        <f>B44+1</f>
        <v>26</v>
      </c>
      <c r="C45" s="47"/>
      <c r="D45" s="298" t="s">
        <v>805</v>
      </c>
      <c r="E45" s="48"/>
      <c r="F45" s="32"/>
      <c r="G45" s="33" t="s">
        <v>311</v>
      </c>
      <c r="H45" s="34">
        <v>3391535.6650924846</v>
      </c>
      <c r="I45" s="34">
        <v>196516.34608740639</v>
      </c>
      <c r="J45" s="34">
        <v>-31052.740434445252</v>
      </c>
      <c r="K45" s="34">
        <v>-31052.740434445252</v>
      </c>
      <c r="L45" s="35">
        <f>IF(ISERROR(K45/$H45*100),"- ",(K45/$H45*100))</f>
        <v>-0.91559527897809878</v>
      </c>
      <c r="M45" s="35">
        <f>IF(ISERROR(I45/$H45*100),"- ",(I45/$H45*100))</f>
        <v>5.7943175450005926</v>
      </c>
      <c r="N45" s="35">
        <v>-8.4351544552698314</v>
      </c>
      <c r="O45" s="35">
        <v>-8.4351544552698314</v>
      </c>
      <c r="P45" s="42" t="str">
        <f>IF(AND(O45&lt;0,O44&lt;0),"NA",IF(AND(O45&gt;0,O44&lt;0),"LP",IF(AND(O45&lt;0,O44&gt;0),"PL",((O45/O44-1)*100))))</f>
        <v>PL</v>
      </c>
      <c r="Q45" s="34">
        <v>1.7117205284403123</v>
      </c>
      <c r="R45" s="37">
        <v>-2.7098438000036391</v>
      </c>
      <c r="S45" s="34">
        <v>0</v>
      </c>
      <c r="T45" s="38" t="str">
        <f>IF(O45&lt;0,"- ",IF(ISERROR(($E44-S45)/O45),"- ",(($E44-S45)/O45)))</f>
        <v xml:space="preserve">- </v>
      </c>
      <c r="U45" s="34">
        <v>318614.60183386545</v>
      </c>
      <c r="V45" s="34">
        <v>66100</v>
      </c>
      <c r="W45" s="34">
        <v>1116865.1148579</v>
      </c>
      <c r="X45" s="38">
        <f>IF(I45&lt;0,"- ",IF(ISERROR((U45+V45+W45)/I45),"- ",(U45+V45+W45)/I45))</f>
        <v>7.6409914319488417</v>
      </c>
      <c r="Y45" s="39">
        <f>IF(ISERROR(W45/H45),"- ",(W45/H45))</f>
        <v>0.32930955919269211</v>
      </c>
      <c r="Z45" s="34">
        <v>307.06067634766362</v>
      </c>
      <c r="AA45" s="40">
        <f>IF(Z45&lt;0,"- ",IF(ISERROR(($E44/Z45)),"- ",(($E44/Z45))))</f>
        <v>0.98775266050868182</v>
      </c>
      <c r="AB45" s="34">
        <v>0</v>
      </c>
      <c r="AC45" s="41">
        <f>IF(ISERROR(AB45/$E44*100),"- ",(AB45/$E44*100))</f>
        <v>0</v>
      </c>
      <c r="AD45" s="42">
        <v>0</v>
      </c>
      <c r="AE45" s="34">
        <v>7370</v>
      </c>
      <c r="AF45" s="43">
        <v>0.26287820963603531</v>
      </c>
      <c r="AG45" s="44">
        <v>-0.73386418476855031</v>
      </c>
    </row>
    <row r="46" spans="1:33" s="45" customFormat="1" ht="10.5" x14ac:dyDescent="0.15">
      <c r="A46" s="46"/>
      <c r="B46" s="29">
        <f>B45+1</f>
        <v>27</v>
      </c>
      <c r="C46" s="47"/>
      <c r="D46" s="49" t="s">
        <v>793</v>
      </c>
      <c r="E46" s="50"/>
      <c r="F46" s="51"/>
      <c r="G46" s="33" t="s">
        <v>407</v>
      </c>
      <c r="H46" s="34">
        <v>4012571.2169857398</v>
      </c>
      <c r="I46" s="34">
        <v>379398.42249679053</v>
      </c>
      <c r="J46" s="34">
        <v>115108.8168725929</v>
      </c>
      <c r="K46" s="34">
        <v>115108.8168725929</v>
      </c>
      <c r="L46" s="35">
        <f>IF(ISERROR(K46/$H46*100),"- ",(K46/$H46*100))</f>
        <v>2.8687046446757676</v>
      </c>
      <c r="M46" s="35">
        <f>IF(ISERROR(I46/$H46*100),"- ",(I46/$H46*100))</f>
        <v>9.4552445796039031</v>
      </c>
      <c r="N46" s="35">
        <v>31.268114694529604</v>
      </c>
      <c r="O46" s="35">
        <v>31.268114694529604</v>
      </c>
      <c r="P46" s="42" t="str">
        <f>IF(AND(O46&lt;0,O45&lt;0),"NA",IF(AND(O46&gt;0,O45&lt;0),"LP",IF(AND(O46&lt;0,O45&gt;0),"PL",((O46/O45-1)*100))))</f>
        <v>LP</v>
      </c>
      <c r="Q46" s="34">
        <v>10.284606677002724</v>
      </c>
      <c r="R46" s="37">
        <v>9.6896885599905982</v>
      </c>
      <c r="S46" s="34">
        <v>0</v>
      </c>
      <c r="T46" s="39">
        <f>IF(O46&lt;0,"- ",IF(ISERROR(($E44-S46)/O46),"- ",(($E44-S46)/O46)))</f>
        <v>9.6999772120275196</v>
      </c>
      <c r="U46" s="34">
        <v>310391.48608538887</v>
      </c>
      <c r="V46" s="34">
        <v>66100</v>
      </c>
      <c r="W46" s="34">
        <v>1116865.1148579</v>
      </c>
      <c r="X46" s="39">
        <f>IF(I46&lt;0,"- ",IF(ISERROR((U46+V46+W46)/I46),"- ",(U46+V46+W46)/I46))</f>
        <v>3.9361170537179069</v>
      </c>
      <c r="Y46" s="39">
        <f>IF(ISERROR(W46/H46),"- ",(W46/H46))</f>
        <v>0.27834150584793699</v>
      </c>
      <c r="Z46" s="34">
        <v>338.32879104219319</v>
      </c>
      <c r="AA46" s="40">
        <f>IF(Z46&lt;0,"- ",IF(ISERROR(($E44/Z46)),"- ",(($E44/Z46))))</f>
        <v>0.89646523745646967</v>
      </c>
      <c r="AB46" s="34">
        <v>0</v>
      </c>
      <c r="AC46" s="41">
        <f>IF(ISERROR(AB46/$E44*100),"- ",(AB46/$E44*100))</f>
        <v>0</v>
      </c>
      <c r="AD46" s="42">
        <v>0</v>
      </c>
      <c r="AE46" s="34">
        <v>7370</v>
      </c>
      <c r="AF46" s="43">
        <v>0.24751092319820636</v>
      </c>
      <c r="AG46" s="44">
        <v>3.6157479604418552</v>
      </c>
    </row>
    <row r="47" spans="1:33" s="45" customFormat="1" ht="10.5" x14ac:dyDescent="0.15">
      <c r="A47" s="46"/>
      <c r="B47" s="29">
        <f>B46+1</f>
        <v>28</v>
      </c>
      <c r="D47" s="47" t="s">
        <v>1124</v>
      </c>
      <c r="E47" s="50"/>
      <c r="F47" s="52"/>
      <c r="G47" s="33" t="s">
        <v>458</v>
      </c>
      <c r="H47" s="34">
        <v>4376431.7775782207</v>
      </c>
      <c r="I47" s="34">
        <v>469353.12353100604</v>
      </c>
      <c r="J47" s="34">
        <v>164424.84264825459</v>
      </c>
      <c r="K47" s="34">
        <v>164424.84264825459</v>
      </c>
      <c r="L47" s="35">
        <f>IF(ISERROR(K47/$H47*100),"- ",(K47/$H47*100))</f>
        <v>3.7570525717012804</v>
      </c>
      <c r="M47" s="35">
        <f>IF(ISERROR(I47/$H47*100),"- ",(I47/$H47*100))</f>
        <v>10.724561637991105</v>
      </c>
      <c r="N47" s="35">
        <v>44.664300947912238</v>
      </c>
      <c r="O47" s="35">
        <v>44.664300947912238</v>
      </c>
      <c r="P47" s="42">
        <f>IF(AND(O47&lt;0,O46&lt;0),"NA",IF(AND(O47&gt;0,O46&lt;0),"LP",IF(AND(O47&lt;0,O46&gt;0),"PL",((O47/O46-1)*100))))</f>
        <v>42.842961221855532</v>
      </c>
      <c r="Q47" s="34">
        <v>12.84019061935496</v>
      </c>
      <c r="R47" s="37">
        <v>12.384013849726037</v>
      </c>
      <c r="S47" s="34">
        <v>0</v>
      </c>
      <c r="T47" s="39">
        <f>IF(O47&lt;0,"- ",IF(ISERROR(($E44-S47)/O47),"- ",(($E44-S47)/O47)))</f>
        <v>6.7906581668816486</v>
      </c>
      <c r="U47" s="34">
        <v>230548.6161420297</v>
      </c>
      <c r="V47" s="34">
        <v>66100</v>
      </c>
      <c r="W47" s="34">
        <v>1116865.1148579</v>
      </c>
      <c r="X47" s="39">
        <f>IF(I47&lt;0,"- ",IF(ISERROR((U47+V47+W47)/I47),"- ",(U47+V47+W47)/I47))</f>
        <v>3.0116210165298947</v>
      </c>
      <c r="Y47" s="39">
        <f>IF(ISERROR(W47/H47),"- ",(W47/H47))</f>
        <v>0.25519993721367634</v>
      </c>
      <c r="Z47" s="34">
        <v>382.99309199010531</v>
      </c>
      <c r="AA47" s="40">
        <f>IF(Z47&lt;0,"- ",IF(ISERROR(($E44/Z47)),"- ",(($E44/Z47))))</f>
        <v>0.7919202887550667</v>
      </c>
      <c r="AB47" s="34">
        <v>0</v>
      </c>
      <c r="AC47" s="41">
        <f>IF(ISERROR(AB47/$E44*100),"- ",(AB47/$E44*100))</f>
        <v>0</v>
      </c>
      <c r="AD47" s="42">
        <v>0</v>
      </c>
      <c r="AE47" s="34">
        <v>7370</v>
      </c>
      <c r="AF47" s="43">
        <v>0.16540791825633477</v>
      </c>
      <c r="AG47" s="44">
        <v>5.3461348297633151</v>
      </c>
    </row>
    <row r="48" spans="1:33" s="45" customFormat="1" ht="10.5" x14ac:dyDescent="0.15">
      <c r="A48" s="46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28">
        <v>9</v>
      </c>
      <c r="B49" s="29">
        <v>25</v>
      </c>
      <c r="C49" s="30" t="str">
        <f>VLOOKUP($A49,'All cos summary'!$A$9:$B$19,2,FALSE)</f>
        <v>HMCL IB Equity</v>
      </c>
      <c r="D49" s="63" t="s">
        <v>531</v>
      </c>
      <c r="E49" s="64">
        <v>5011.5</v>
      </c>
      <c r="F49" s="65">
        <v>10763.161245483818</v>
      </c>
      <c r="G49" s="33" t="s">
        <v>518</v>
      </c>
      <c r="H49" s="78">
        <v>407563.7</v>
      </c>
      <c r="I49" s="78">
        <v>58676.700000000055</v>
      </c>
      <c r="J49" s="78">
        <v>46099.500000000058</v>
      </c>
      <c r="K49" s="78">
        <v>46099.500000000058</v>
      </c>
      <c r="L49" s="79">
        <f>IF(ISERROR(K49/$H49*100),"- ",(K49/$H49*100))</f>
        <v>11.310992612933894</v>
      </c>
      <c r="M49" s="79">
        <f>IF(ISERROR(I49/$H49*100),"- ",(I49/$H49*100))</f>
        <v>14.396939668572067</v>
      </c>
      <c r="N49" s="79">
        <v>230.55513878469648</v>
      </c>
      <c r="O49" s="79">
        <v>230.55513878469648</v>
      </c>
      <c r="P49" s="80" t="s">
        <v>50</v>
      </c>
      <c r="Q49" s="78">
        <v>31.29006702873059</v>
      </c>
      <c r="R49" s="81">
        <v>24.395768214403589</v>
      </c>
      <c r="S49" s="78">
        <v>0</v>
      </c>
      <c r="T49" s="82">
        <f>IF(O49&lt;0,"- ",IF(ISERROR(($E49-S49)/O49),"- ",(($E49-S49)/O49)))</f>
        <v>21.736665798978269</v>
      </c>
      <c r="U49" s="78">
        <v>-149946.90000000002</v>
      </c>
      <c r="V49" s="78">
        <v>0</v>
      </c>
      <c r="W49" s="78">
        <v>1002749.9174355</v>
      </c>
      <c r="X49" s="82">
        <f>IF(I49&lt;0,"- ",IF(ISERROR((U49+V49+W49)/I49),"- ",(U49+V49+W49)/I49))</f>
        <v>14.53392943767286</v>
      </c>
      <c r="Y49" s="70">
        <f>IF(ISERROR(W49/H49),"- ",(W49/H49))</f>
        <v>2.4603513939919082</v>
      </c>
      <c r="Z49" s="78">
        <v>990.59014753688427</v>
      </c>
      <c r="AA49" s="71">
        <f>IF(Z49&lt;0,"- ",IF(ISERROR(($E49/Z49)),"- ",(($E49/Z49))))</f>
        <v>5.0591054357457139</v>
      </c>
      <c r="AB49" s="78">
        <v>165.04126031507877</v>
      </c>
      <c r="AC49" s="72">
        <f>IF(ISERROR(AB49/$E49*100),"- ",(AB49/$E49*100))</f>
        <v>3.2932507296234417</v>
      </c>
      <c r="AD49" s="80">
        <v>71.584290502066096</v>
      </c>
      <c r="AE49" s="78">
        <v>400</v>
      </c>
      <c r="AF49" s="74">
        <v>-0.79351615893195138</v>
      </c>
      <c r="AG49" s="75">
        <v>255.61295180722922</v>
      </c>
    </row>
    <row r="50" spans="1:33" s="45" customFormat="1" ht="10.5" x14ac:dyDescent="0.15">
      <c r="A50" s="46"/>
      <c r="B50" s="29">
        <f>B49+1</f>
        <v>26</v>
      </c>
      <c r="C50" s="47"/>
      <c r="D50" s="298" t="s">
        <v>806</v>
      </c>
      <c r="E50" s="48"/>
      <c r="F50" s="32"/>
      <c r="G50" s="33" t="s">
        <v>311</v>
      </c>
      <c r="H50" s="34">
        <v>465912.81931960647</v>
      </c>
      <c r="I50" s="34">
        <v>68642.02296494336</v>
      </c>
      <c r="J50" s="34">
        <v>52638.734816532262</v>
      </c>
      <c r="K50" s="34">
        <v>53828.734816532262</v>
      </c>
      <c r="L50" s="35">
        <f>IF(ISERROR(K50/$H50*100),"- ",(K50/$H50*100))</f>
        <v>11.553392090636354</v>
      </c>
      <c r="M50" s="35">
        <f>IF(ISERROR(I50/$H50*100),"- ",(I50/$H50*100))</f>
        <v>14.732804103820197</v>
      </c>
      <c r="N50" s="35">
        <v>263.19367408266129</v>
      </c>
      <c r="O50" s="35">
        <v>269.14367408266133</v>
      </c>
      <c r="P50" s="42">
        <f>IF(AND(O50&lt;0,O49&lt;0),"NA",IF(AND(O50&gt;0,O49&lt;0),"LP",IF(AND(O50&lt;0,O49&gt;0),"PL",((O50/O49-1)*100))))</f>
        <v>16.737226288415407</v>
      </c>
      <c r="Q50" s="34">
        <v>33.248074564881705</v>
      </c>
      <c r="R50" s="37">
        <v>26.117892137787575</v>
      </c>
      <c r="S50" s="34">
        <v>0</v>
      </c>
      <c r="T50" s="38">
        <f>IF(O50&lt;0,"- ",IF(ISERROR(($E49-S50)/O50),"- ",(($E49-S50)/O50)))</f>
        <v>18.620166411419472</v>
      </c>
      <c r="U50" s="34">
        <v>-164081.3177733027</v>
      </c>
      <c r="V50" s="34">
        <v>0</v>
      </c>
      <c r="W50" s="34">
        <v>1002749.9174355</v>
      </c>
      <c r="X50" s="38">
        <f>IF(I50&lt;0,"- ",IF(ISERROR((U50+V50+W50)/I50),"- ",(U50+V50+W50)/I50))</f>
        <v>12.218005289420439</v>
      </c>
      <c r="Y50" s="39">
        <f>IF(ISERROR(W50/H50),"- ",(W50/H50))</f>
        <v>2.1522265021594831</v>
      </c>
      <c r="Z50" s="34">
        <v>1070.6482772247984</v>
      </c>
      <c r="AA50" s="40">
        <f>IF(Z50&lt;0,"- ",IF(ISERROR(($E49/Z50)),"- ",(($E49/Z50))))</f>
        <v>4.680808914193733</v>
      </c>
      <c r="AB50" s="34">
        <v>187.38014685786263</v>
      </c>
      <c r="AC50" s="41">
        <f>IF(ISERROR(AB50/$E49*100),"- ",(AB50/$E49*100))</f>
        <v>3.7390032297288758</v>
      </c>
      <c r="AD50" s="42">
        <v>71.194776056438229</v>
      </c>
      <c r="AE50" s="34">
        <v>400</v>
      </c>
      <c r="AF50" s="43">
        <v>-0.79612834558262491</v>
      </c>
      <c r="AG50" s="44">
        <v>304.18286126979604</v>
      </c>
    </row>
    <row r="51" spans="1:33" s="45" customFormat="1" ht="10.5" x14ac:dyDescent="0.15">
      <c r="A51" s="46"/>
      <c r="B51" s="29">
        <f>B50+1</f>
        <v>27</v>
      </c>
      <c r="C51" s="47"/>
      <c r="D51" s="49" t="s">
        <v>807</v>
      </c>
      <c r="E51" s="50"/>
      <c r="F51" s="51"/>
      <c r="G51" s="33" t="s">
        <v>407</v>
      </c>
      <c r="H51" s="34">
        <v>508353.96219134983</v>
      </c>
      <c r="I51" s="34">
        <v>74367.783368413351</v>
      </c>
      <c r="J51" s="34">
        <v>57420.459671152064</v>
      </c>
      <c r="K51" s="34">
        <v>57420.459671152064</v>
      </c>
      <c r="L51" s="35">
        <f>IF(ISERROR(K51/$H51*100),"- ",(K51/$H51*100))</f>
        <v>11.295369750563367</v>
      </c>
      <c r="M51" s="35">
        <f>IF(ISERROR(I51/$H51*100),"- ",(I51/$H51*100))</f>
        <v>14.629134205591285</v>
      </c>
      <c r="N51" s="35">
        <v>287.1022983557603</v>
      </c>
      <c r="O51" s="35">
        <v>287.1022983557603</v>
      </c>
      <c r="P51" s="42">
        <f>IF(AND(O51&lt;0,O50&lt;0),"NA",IF(AND(O51&gt;0,O50&lt;0),"LP",IF(AND(O51&lt;0,O50&gt;0),"PL",((O51/O50-1)*100))))</f>
        <v>6.6725046889206663</v>
      </c>
      <c r="Q51" s="34">
        <v>33.078768802647971</v>
      </c>
      <c r="R51" s="37">
        <v>25.778826144355964</v>
      </c>
      <c r="S51" s="34">
        <v>0</v>
      </c>
      <c r="T51" s="39">
        <f>IF(O51&lt;0,"- ",IF(ISERROR(($E49-S51)/O51),"- ",(($E49-S51)/O51)))</f>
        <v>17.455450648430698</v>
      </c>
      <c r="U51" s="34">
        <v>-179729.4411267153</v>
      </c>
      <c r="V51" s="34">
        <v>0</v>
      </c>
      <c r="W51" s="34">
        <v>1002749.9174355</v>
      </c>
      <c r="X51" s="39">
        <f>IF(I51&lt;0,"- ",IF(ISERROR((U51+V51+W51)/I51),"- ",(U51+V51+W51)/I51))</f>
        <v>11.066895354828484</v>
      </c>
      <c r="Y51" s="39">
        <f>IF(ISERROR(W51/H51),"- ",(W51/H51))</f>
        <v>1.9725427399305964</v>
      </c>
      <c r="Z51" s="34">
        <v>1156.7789667315267</v>
      </c>
      <c r="AA51" s="40">
        <f>IF(Z51&lt;0,"- ",IF(ISERROR(($E49/Z51)),"- ",(($E49/Z51))))</f>
        <v>4.3322883144737396</v>
      </c>
      <c r="AB51" s="34">
        <v>200.97160884903238</v>
      </c>
      <c r="AC51" s="41">
        <f>IF(ISERROR(AB51/$E49*100),"- ",(AB51/$E49*100))</f>
        <v>4.0102086969775987</v>
      </c>
      <c r="AD51" s="42">
        <v>70.000000000000057</v>
      </c>
      <c r="AE51" s="34">
        <v>400</v>
      </c>
      <c r="AF51" s="43">
        <v>-0.80689253314277676</v>
      </c>
      <c r="AG51" s="44">
        <v>330.56720064464531</v>
      </c>
    </row>
    <row r="52" spans="1:33" s="45" customFormat="1" ht="10.5" x14ac:dyDescent="0.15">
      <c r="A52" s="46"/>
      <c r="B52" s="29">
        <f>B51+1</f>
        <v>28</v>
      </c>
      <c r="D52" s="47" t="s">
        <v>1122</v>
      </c>
      <c r="E52" s="50"/>
      <c r="F52" s="52"/>
      <c r="G52" s="33" t="s">
        <v>458</v>
      </c>
      <c r="H52" s="34">
        <v>545181.83535430057</v>
      </c>
      <c r="I52" s="34">
        <v>79340.474385554422</v>
      </c>
      <c r="J52" s="34">
        <v>60941.168889093606</v>
      </c>
      <c r="K52" s="34">
        <v>60941.168889093606</v>
      </c>
      <c r="L52" s="35">
        <f>IF(ISERROR(K52/$H52*100),"- ",(K52/$H52*100))</f>
        <v>11.178136345920148</v>
      </c>
      <c r="M52" s="35">
        <f>IF(ISERROR(I52/$H52*100),"- ",(I52/$H52*100))</f>
        <v>14.553029694027305</v>
      </c>
      <c r="N52" s="35">
        <v>304.70584444546802</v>
      </c>
      <c r="O52" s="35">
        <v>304.70584444546802</v>
      </c>
      <c r="P52" s="42">
        <f>IF(AND(O52&lt;0,O51&lt;0),"NA",IF(AND(O52&gt;0,O51&lt;0),"LP",IF(AND(O52&lt;0,O51&gt;0),"PL",((O52/O51-1)*100))))</f>
        <v>6.131454255338098</v>
      </c>
      <c r="Q52" s="34">
        <v>32.591525297476011</v>
      </c>
      <c r="R52" s="37">
        <v>25.339682750955735</v>
      </c>
      <c r="S52" s="34">
        <v>0</v>
      </c>
      <c r="T52" s="39">
        <f>IF(O52&lt;0,"- ",IF(ISERROR(($E49-S52)/O52),"- ",(($E49-S52)/O52)))</f>
        <v>16.447009768127003</v>
      </c>
      <c r="U52" s="34">
        <v>-196782.79472383572</v>
      </c>
      <c r="V52" s="34">
        <v>0</v>
      </c>
      <c r="W52" s="34">
        <v>1002749.9174355</v>
      </c>
      <c r="X52" s="39">
        <f>IF(I52&lt;0,"- ",IF(ISERROR((U52+V52+W52)/I52),"- ",(U52+V52+W52)/I52))</f>
        <v>10.158335061056899</v>
      </c>
      <c r="Y52" s="39">
        <f>IF(ISERROR(W52/H52),"- ",(W52/H52))</f>
        <v>1.839294437944428</v>
      </c>
      <c r="Z52" s="34">
        <v>1248.1907200651669</v>
      </c>
      <c r="AA52" s="40">
        <f>IF(Z52&lt;0,"- ",IF(ISERROR(($E49/Z52)),"- ",(($E49/Z52))))</f>
        <v>4.0150114236855998</v>
      </c>
      <c r="AB52" s="34">
        <v>213.29409111182736</v>
      </c>
      <c r="AC52" s="41">
        <f>IF(ISERROR(AB52/$E49*100),"- ",(AB52/$E49*100))</f>
        <v>4.2560928087763612</v>
      </c>
      <c r="AD52" s="42">
        <v>69.999999999999915</v>
      </c>
      <c r="AE52" s="34">
        <v>400</v>
      </c>
      <c r="AF52" s="43">
        <v>-0.81823399190507518</v>
      </c>
      <c r="AG52" s="44">
        <v>353.17107121262256</v>
      </c>
    </row>
    <row r="53" spans="1:33" s="45" customFormat="1" ht="10.5" x14ac:dyDescent="0.15">
      <c r="A53" s="46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28">
        <v>10</v>
      </c>
      <c r="B54" s="29">
        <v>25</v>
      </c>
      <c r="C54" s="30" t="str">
        <f>VLOOKUP($A54,'All cos summary'!$A$9:$B$19,2,FALSE)</f>
        <v>AL IB Equity</v>
      </c>
      <c r="D54" s="63" t="s">
        <v>528</v>
      </c>
      <c r="E54" s="64">
        <v>148.44</v>
      </c>
      <c r="F54" s="65">
        <v>9358.8254140383178</v>
      </c>
      <c r="G54" s="33" t="s">
        <v>518</v>
      </c>
      <c r="H54" s="78">
        <v>387527.40000000014</v>
      </c>
      <c r="I54" s="78">
        <v>49305.600000000151</v>
      </c>
      <c r="J54" s="78">
        <v>33032.900000000154</v>
      </c>
      <c r="K54" s="78">
        <v>31995.600000000151</v>
      </c>
      <c r="L54" s="79">
        <f>IF(ISERROR(K54/$H54*100),"- ",(K54/$H54*100))</f>
        <v>8.2563452287503125</v>
      </c>
      <c r="M54" s="79">
        <f>IF(ISERROR(I54/$H54*100),"- ",(I54/$H54*100))</f>
        <v>12.723126158305229</v>
      </c>
      <c r="N54" s="79">
        <v>5.6244837686295952</v>
      </c>
      <c r="O54" s="79">
        <v>5.4478635804777982</v>
      </c>
      <c r="P54" s="80" t="s">
        <v>50</v>
      </c>
      <c r="Q54" s="78">
        <v>33.3838290682584</v>
      </c>
      <c r="R54" s="81">
        <v>31.477542603826379</v>
      </c>
      <c r="S54" s="78">
        <v>0</v>
      </c>
      <c r="T54" s="82">
        <f>IF(O54&lt;0,"- ",IF(ISERROR(($E54-S54)/O54),"- ",(($E54-S54)/O54)))</f>
        <v>27.247378317608543</v>
      </c>
      <c r="U54" s="78">
        <v>-42042.1</v>
      </c>
      <c r="V54" s="78">
        <v>0</v>
      </c>
      <c r="W54" s="78">
        <v>871914.96969887998</v>
      </c>
      <c r="X54" s="82">
        <f>IF(I54&lt;0,"- ",IF(ISERROR((U54+V54+W54)/I54),"- ",(U54+V54+W54)/I54))</f>
        <v>16.831209227732295</v>
      </c>
      <c r="Y54" s="70">
        <f>IF(ISERROR(W54/H54),"- ",(W54/H54))</f>
        <v>2.249944054791686</v>
      </c>
      <c r="Z54" s="78">
        <v>19.612945696336858</v>
      </c>
      <c r="AA54" s="71">
        <f>IF(Z54&lt;0,"- ",IF(ISERROR(($E54/Z54)),"- ",(($E54/Z54))))</f>
        <v>7.5684704530500166</v>
      </c>
      <c r="AB54" s="78">
        <v>3.125</v>
      </c>
      <c r="AC54" s="72">
        <f>IF(ISERROR(AB54/$E54*100),"- ",(AB54/$E54*100))</f>
        <v>2.1052277014281864</v>
      </c>
      <c r="AD54" s="80">
        <v>55.560654604954195</v>
      </c>
      <c r="AE54" s="78">
        <v>2936.5</v>
      </c>
      <c r="AF54" s="74">
        <v>-0.41361374498503628</v>
      </c>
      <c r="AG54" s="75">
        <v>19.414595915356671</v>
      </c>
    </row>
    <row r="55" spans="1:33" s="45" customFormat="1" ht="10.5" x14ac:dyDescent="0.15">
      <c r="A55" s="120"/>
      <c r="B55" s="29">
        <f>B54+1</f>
        <v>26</v>
      </c>
      <c r="C55" s="299"/>
      <c r="D55" s="47" t="s">
        <v>808</v>
      </c>
      <c r="E55" s="48"/>
      <c r="F55" s="32"/>
      <c r="G55" s="33" t="s">
        <v>311</v>
      </c>
      <c r="H55" s="34">
        <v>440815.20384906739</v>
      </c>
      <c r="I55" s="34">
        <v>58106.463002450124</v>
      </c>
      <c r="J55" s="34">
        <v>39286.115251837589</v>
      </c>
      <c r="K55" s="34">
        <v>39286.115251837589</v>
      </c>
      <c r="L55" s="35">
        <f>IF(ISERROR(K55/$H55*100),"- ",(K55/$H55*100))</f>
        <v>8.9121506946228042</v>
      </c>
      <c r="M55" s="35">
        <f>IF(ISERROR(I55/$H55*100),"- ",(I55/$H55*100))</f>
        <v>13.181592307860926</v>
      </c>
      <c r="N55" s="35">
        <v>6.6892134074353464</v>
      </c>
      <c r="O55" s="35">
        <v>6.6892134074353464</v>
      </c>
      <c r="P55" s="42">
        <f>IF(AND(O55&lt;0,O54&lt;0),"NA",IF(AND(O55&gt;0,O54&lt;0),"LP",IF(AND(O55&lt;0,O54&gt;0),"PL",((O55/O54-1)*100))))</f>
        <v>22.785993236061852</v>
      </c>
      <c r="Q55" s="34">
        <v>36.539421058996751</v>
      </c>
      <c r="R55" s="37">
        <v>31.356835703439994</v>
      </c>
      <c r="S55" s="34">
        <v>0</v>
      </c>
      <c r="T55" s="38">
        <f>IF(O55&lt;0,"- ",IF(ISERROR(($E54-S55)/O55),"- ",(($E54-S55)/O55)))</f>
        <v>22.190949960574226</v>
      </c>
      <c r="U55" s="34">
        <v>-43480.526810288306</v>
      </c>
      <c r="V55" s="34">
        <v>0</v>
      </c>
      <c r="W55" s="34">
        <v>871914.96969887998</v>
      </c>
      <c r="X55" s="38">
        <f>IF(I55&lt;0,"- ",IF(ISERROR((U55+V55+W55)/I55),"- ",(U55+V55+W55)/I55))</f>
        <v>14.257182421405684</v>
      </c>
      <c r="Y55" s="39">
        <f>IF(ISERROR(W55/H55),"- ",(W55/H55))</f>
        <v>1.9779602928519195</v>
      </c>
      <c r="Z55" s="34">
        <v>23.052159103772212</v>
      </c>
      <c r="AA55" s="40">
        <f>IF(Z55&lt;0,"- ",IF(ISERROR(($E54/Z55)),"- ",(($E54/Z55))))</f>
        <v>6.4393100590612162</v>
      </c>
      <c r="AB55" s="34">
        <v>3.2499999999999996</v>
      </c>
      <c r="AC55" s="41">
        <f>IF(ISERROR(AB55/$E54*100),"- ",(AB55/$E54*100))</f>
        <v>2.1894368094853136</v>
      </c>
      <c r="AD55" s="42">
        <v>48.585682681127892</v>
      </c>
      <c r="AE55" s="34">
        <v>2936.5</v>
      </c>
      <c r="AF55" s="43">
        <v>-0.34704671784147845</v>
      </c>
      <c r="AG55" s="44">
        <v>33.773678393749961</v>
      </c>
    </row>
    <row r="56" spans="1:33" s="45" customFormat="1" ht="10.5" x14ac:dyDescent="0.15">
      <c r="A56" s="120"/>
      <c r="B56" s="29">
        <f>B55+1</f>
        <v>27</v>
      </c>
      <c r="C56" s="299"/>
      <c r="D56" s="49" t="s">
        <v>809</v>
      </c>
      <c r="E56" s="50"/>
      <c r="F56" s="51"/>
      <c r="G56" s="33" t="s">
        <v>407</v>
      </c>
      <c r="H56" s="34">
        <v>491405.12256596662</v>
      </c>
      <c r="I56" s="34">
        <v>67303.571156014557</v>
      </c>
      <c r="J56" s="34">
        <v>46230.841992010915</v>
      </c>
      <c r="K56" s="34">
        <v>46230.841992010915</v>
      </c>
      <c r="L56" s="35">
        <f>IF(ISERROR(K56/$H56*100),"- ",(K56/$H56*100))</f>
        <v>9.4078876814730101</v>
      </c>
      <c r="M56" s="35">
        <f>IF(ISERROR(I56/$H56*100),"- ",(I56/$H56*100))</f>
        <v>13.696147651977247</v>
      </c>
      <c r="N56" s="35">
        <v>7.871686118813173</v>
      </c>
      <c r="O56" s="35">
        <v>7.871686118813173</v>
      </c>
      <c r="P56" s="42">
        <f>IF(AND(O56&lt;0,O55&lt;0),"NA",IF(AND(O56&gt;0,O55&lt;0),"LP",IF(AND(O56&lt;0,O55&gt;0),"PL",((O56/O55-1)*100))))</f>
        <v>17.677305825875699</v>
      </c>
      <c r="Q56" s="34">
        <v>36.967723584924464</v>
      </c>
      <c r="R56" s="37">
        <v>31.036097651882226</v>
      </c>
      <c r="S56" s="34">
        <v>0</v>
      </c>
      <c r="T56" s="39">
        <f>IF(O56&lt;0,"- ",IF(ISERROR(($E54-S56)/O56),"- ",(($E54-S56)/O56)))</f>
        <v>18.857459222774565</v>
      </c>
      <c r="U56" s="34">
        <v>-63788.273535484994</v>
      </c>
      <c r="V56" s="34">
        <v>0</v>
      </c>
      <c r="W56" s="34">
        <v>871914.96969887998</v>
      </c>
      <c r="X56" s="39">
        <f>IF(I56&lt;0,"- ",IF(ISERROR((U56+V56+W56)/I56),"- ",(U56+V56+W56)/I56))</f>
        <v>12.007188954210152</v>
      </c>
      <c r="Y56" s="39">
        <f>IF(ISERROR(W56/H56),"- ",(W56/H56))</f>
        <v>1.7743302413007169</v>
      </c>
      <c r="Z56" s="34">
        <v>27.673845222585385</v>
      </c>
      <c r="AA56" s="40">
        <f>IF(Z56&lt;0,"- ",IF(ISERROR(($E54/Z56)),"- ",(($E54/Z56))))</f>
        <v>5.3639094533510665</v>
      </c>
      <c r="AB56" s="34">
        <v>3.2499999999999996</v>
      </c>
      <c r="AC56" s="41">
        <f>IF(ISERROR(AB56/$E54*100),"- ",(AB56/$E54*100))</f>
        <v>2.1894368094853136</v>
      </c>
      <c r="AD56" s="42">
        <v>41.287215355710948</v>
      </c>
      <c r="AE56" s="34">
        <v>2936.5</v>
      </c>
      <c r="AF56" s="43">
        <v>-0.42822907850875891</v>
      </c>
      <c r="AG56" s="44">
        <v>47.329348109458614</v>
      </c>
    </row>
    <row r="57" spans="1:33" s="45" customFormat="1" ht="10.5" x14ac:dyDescent="0.15">
      <c r="A57" s="120"/>
      <c r="B57" s="29">
        <f>B56+1</f>
        <v>28</v>
      </c>
      <c r="C57" s="300"/>
      <c r="D57" s="47" t="s">
        <v>1123</v>
      </c>
      <c r="E57" s="50"/>
      <c r="F57" s="52"/>
      <c r="G57" s="33" t="s">
        <v>458</v>
      </c>
      <c r="H57" s="34">
        <v>537122.34035519848</v>
      </c>
      <c r="I57" s="34">
        <v>76171.864783818455</v>
      </c>
      <c r="J57" s="34">
        <v>53202.130469113836</v>
      </c>
      <c r="K57" s="34">
        <v>53202.130469113836</v>
      </c>
      <c r="L57" s="35">
        <f>IF(ISERROR(K57/$H57*100),"- ",(K57/$H57*100))</f>
        <v>9.905030283032227</v>
      </c>
      <c r="M57" s="35">
        <f>IF(ISERROR(I57/$H57*100),"- ",(I57/$H57*100))</f>
        <v>14.1814739512503</v>
      </c>
      <c r="N57" s="35">
        <v>9.0586814745312534</v>
      </c>
      <c r="O57" s="35">
        <v>9.0586814745312534</v>
      </c>
      <c r="P57" s="42">
        <f>IF(AND(O57&lt;0,O56&lt;0),"NA",IF(AND(O57&gt;0,O56&lt;0),"LP",IF(AND(O57&lt;0,O56&gt;0),"PL",((O57/O56-1)*100))))</f>
        <v>15.079302423926499</v>
      </c>
      <c r="Q57" s="34">
        <v>36.671750542120279</v>
      </c>
      <c r="R57" s="37">
        <v>29.624652968051311</v>
      </c>
      <c r="S57" s="34">
        <v>0</v>
      </c>
      <c r="T57" s="39">
        <f>IF(O57&lt;0,"- ",IF(ISERROR(($E54-S57)/O57),"- ",(($E54-S57)/O57)))</f>
        <v>16.3864907290695</v>
      </c>
      <c r="U57" s="34">
        <v>-91630.581764173636</v>
      </c>
      <c r="V57" s="34">
        <v>0</v>
      </c>
      <c r="W57" s="34">
        <v>871914.96969887998</v>
      </c>
      <c r="X57" s="39">
        <f>IF(I57&lt;0,"- ",IF(ISERROR((U57+V57+W57)/I57),"- ",(U57+V57+W57)/I57))</f>
        <v>10.243734877033834</v>
      </c>
      <c r="Y57" s="39">
        <f>IF(ISERROR(W57/H57),"- ",(W57/H57))</f>
        <v>1.6233079583364256</v>
      </c>
      <c r="Z57" s="34">
        <v>33.48252669711664</v>
      </c>
      <c r="AA57" s="40">
        <f>IF(Z57&lt;0,"- ",IF(ISERROR(($E54/Z57)),"- ",(($E54/Z57))))</f>
        <v>4.4333571759022288</v>
      </c>
      <c r="AB57" s="34">
        <v>3.2499999999999996</v>
      </c>
      <c r="AC57" s="41">
        <f>IF(ISERROR(AB57/$E54*100),"- ",(AB57/$E54*100))</f>
        <v>2.1894368094853136</v>
      </c>
      <c r="AD57" s="42">
        <v>35.877185980514604</v>
      </c>
      <c r="AE57" s="34">
        <v>2936.5</v>
      </c>
      <c r="AF57" s="43">
        <v>-0.51022847432777052</v>
      </c>
      <c r="AG57" s="44">
        <v>79.092026157255944</v>
      </c>
    </row>
    <row r="58" spans="1:33" s="45" customFormat="1" ht="10.5" x14ac:dyDescent="0.15">
      <c r="A58" s="46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28"/>
      <c r="B59" s="29"/>
      <c r="C59" s="301"/>
      <c r="D59" s="63" t="s">
        <v>525</v>
      </c>
      <c r="E59" s="64"/>
      <c r="F59" s="65"/>
      <c r="G59" s="33"/>
      <c r="H59" s="78"/>
      <c r="I59" s="78"/>
      <c r="J59" s="78"/>
      <c r="K59" s="78"/>
      <c r="L59" s="79"/>
      <c r="M59" s="79"/>
      <c r="N59" s="79"/>
      <c r="O59" s="79"/>
      <c r="P59" s="80"/>
      <c r="Q59" s="78"/>
      <c r="R59" s="81"/>
      <c r="S59" s="78"/>
      <c r="T59" s="82"/>
      <c r="U59" s="78"/>
      <c r="V59" s="78"/>
      <c r="W59" s="78"/>
      <c r="X59" s="82"/>
      <c r="Y59" s="70"/>
      <c r="Z59" s="78"/>
      <c r="AA59" s="71"/>
      <c r="AB59" s="78"/>
      <c r="AC59" s="72"/>
      <c r="AD59" s="80"/>
      <c r="AE59" s="78"/>
      <c r="AF59" s="74"/>
      <c r="AG59" s="75"/>
    </row>
    <row r="60" spans="1:33" s="45" customFormat="1" ht="10.5" x14ac:dyDescent="0.15">
      <c r="A60" s="120"/>
      <c r="B60" s="29"/>
      <c r="C60" s="299"/>
      <c r="D60" s="47" t="s">
        <v>36</v>
      </c>
      <c r="E60" s="48"/>
      <c r="F60" s="32"/>
      <c r="G60" s="33"/>
      <c r="H60" s="34"/>
      <c r="I60" s="34"/>
      <c r="J60" s="34"/>
      <c r="K60" s="34"/>
      <c r="L60" s="35"/>
      <c r="M60" s="35"/>
      <c r="N60" s="35"/>
      <c r="O60" s="35"/>
      <c r="P60" s="42"/>
      <c r="Q60" s="34"/>
      <c r="R60" s="37"/>
      <c r="S60" s="34"/>
      <c r="T60" s="38"/>
      <c r="U60" s="34"/>
      <c r="V60" s="34"/>
      <c r="W60" s="34"/>
      <c r="X60" s="38"/>
      <c r="Y60" s="39"/>
      <c r="Z60" s="34"/>
      <c r="AA60" s="40"/>
      <c r="AB60" s="34"/>
      <c r="AC60" s="41"/>
      <c r="AD60" s="42"/>
      <c r="AE60" s="34"/>
      <c r="AF60" s="43"/>
      <c r="AG60" s="44"/>
    </row>
    <row r="61" spans="1:33" s="45" customFormat="1" ht="10.5" x14ac:dyDescent="0.15">
      <c r="A61" s="120"/>
      <c r="B61" s="29"/>
      <c r="C61" s="299"/>
      <c r="D61" s="49"/>
      <c r="E61" s="50"/>
      <c r="F61" s="51"/>
      <c r="G61" s="33"/>
      <c r="H61" s="34"/>
      <c r="I61" s="34"/>
      <c r="J61" s="34"/>
      <c r="K61" s="34"/>
      <c r="L61" s="35"/>
      <c r="M61" s="35"/>
      <c r="N61" s="35"/>
      <c r="O61" s="35"/>
      <c r="P61" s="42"/>
      <c r="Q61" s="34"/>
      <c r="R61" s="37"/>
      <c r="S61" s="34"/>
      <c r="T61" s="39"/>
      <c r="U61" s="34"/>
      <c r="V61" s="34"/>
      <c r="W61" s="34"/>
      <c r="X61" s="39"/>
      <c r="Y61" s="39"/>
      <c r="Z61" s="34"/>
      <c r="AA61" s="40"/>
      <c r="AB61" s="34"/>
      <c r="AC61" s="41"/>
      <c r="AD61" s="42"/>
      <c r="AE61" s="34"/>
      <c r="AF61" s="43"/>
      <c r="AG61" s="44"/>
    </row>
    <row r="62" spans="1:33" s="45" customFormat="1" ht="10.5" x14ac:dyDescent="0.15">
      <c r="A62" s="120"/>
      <c r="B62" s="29"/>
      <c r="C62" s="300"/>
      <c r="D62" s="47"/>
      <c r="E62" s="50"/>
      <c r="F62" s="52"/>
      <c r="G62" s="33"/>
      <c r="H62" s="34"/>
      <c r="I62" s="34"/>
      <c r="J62" s="34"/>
      <c r="K62" s="34"/>
      <c r="L62" s="35"/>
      <c r="M62" s="35"/>
      <c r="N62" s="35"/>
      <c r="O62" s="35"/>
      <c r="P62" s="42"/>
      <c r="Q62" s="34"/>
      <c r="R62" s="37"/>
      <c r="S62" s="34"/>
      <c r="T62" s="39"/>
      <c r="U62" s="34"/>
      <c r="V62" s="34"/>
      <c r="W62" s="34"/>
      <c r="X62" s="39"/>
      <c r="Y62" s="39"/>
      <c r="Z62" s="34"/>
      <c r="AA62" s="40"/>
      <c r="AB62" s="34"/>
      <c r="AC62" s="41"/>
      <c r="AD62" s="42"/>
      <c r="AE62" s="34"/>
      <c r="AF62" s="43"/>
      <c r="AG62" s="44"/>
    </row>
    <row r="63" spans="1:33" s="45" customFormat="1" ht="10.5" x14ac:dyDescent="0.15">
      <c r="A63" s="46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28"/>
      <c r="B64" s="29"/>
      <c r="C64" s="30"/>
      <c r="D64" s="63"/>
      <c r="E64" s="64"/>
      <c r="F64" s="65"/>
      <c r="G64" s="33"/>
      <c r="H64" s="78"/>
      <c r="I64" s="78"/>
      <c r="J64" s="78"/>
      <c r="K64" s="78"/>
      <c r="L64" s="79"/>
      <c r="M64" s="79"/>
      <c r="N64" s="79"/>
      <c r="O64" s="79"/>
      <c r="P64" s="80"/>
      <c r="Q64" s="78"/>
      <c r="R64" s="81"/>
      <c r="S64" s="78"/>
      <c r="T64" s="82"/>
      <c r="U64" s="78"/>
      <c r="V64" s="78"/>
      <c r="W64" s="78"/>
      <c r="X64" s="82"/>
      <c r="Y64" s="70"/>
      <c r="Z64" s="78"/>
      <c r="AA64" s="71"/>
      <c r="AB64" s="78"/>
      <c r="AC64" s="72"/>
      <c r="AD64" s="80"/>
      <c r="AE64" s="78"/>
      <c r="AF64" s="74"/>
      <c r="AG64" s="75"/>
    </row>
    <row r="65" spans="1:33" s="45" customFormat="1" ht="10.5" x14ac:dyDescent="0.15">
      <c r="A65" s="46"/>
      <c r="B65" s="29"/>
      <c r="C65" s="47"/>
      <c r="D65" s="47"/>
      <c r="E65" s="48"/>
      <c r="F65" s="32"/>
      <c r="G65" s="33"/>
      <c r="H65" s="34"/>
      <c r="I65" s="34"/>
      <c r="J65" s="34"/>
      <c r="K65" s="34"/>
      <c r="L65" s="35"/>
      <c r="M65" s="35"/>
      <c r="N65" s="35"/>
      <c r="O65" s="35"/>
      <c r="P65" s="42"/>
      <c r="Q65" s="34"/>
      <c r="R65" s="37"/>
      <c r="S65" s="34"/>
      <c r="T65" s="38"/>
      <c r="U65" s="34"/>
      <c r="V65" s="34"/>
      <c r="W65" s="34"/>
      <c r="X65" s="38"/>
      <c r="Y65" s="39"/>
      <c r="Z65" s="34"/>
      <c r="AA65" s="40"/>
      <c r="AB65" s="34"/>
      <c r="AC65" s="41"/>
      <c r="AD65" s="42"/>
      <c r="AE65" s="34"/>
      <c r="AF65" s="43"/>
      <c r="AG65" s="44"/>
    </row>
    <row r="66" spans="1:33" s="45" customFormat="1" ht="10.5" x14ac:dyDescent="0.15">
      <c r="A66" s="46"/>
      <c r="B66" s="29"/>
      <c r="C66" s="47"/>
      <c r="D66" s="49"/>
      <c r="E66" s="50"/>
      <c r="F66" s="51"/>
      <c r="G66" s="33"/>
      <c r="H66" s="34"/>
      <c r="I66" s="34"/>
      <c r="J66" s="34"/>
      <c r="K66" s="34"/>
      <c r="L66" s="35"/>
      <c r="M66" s="35"/>
      <c r="N66" s="35"/>
      <c r="O66" s="35"/>
      <c r="P66" s="42"/>
      <c r="Q66" s="34"/>
      <c r="R66" s="37"/>
      <c r="S66" s="34"/>
      <c r="T66" s="39"/>
      <c r="U66" s="34"/>
      <c r="V66" s="34"/>
      <c r="W66" s="34"/>
      <c r="X66" s="39"/>
      <c r="Y66" s="39"/>
      <c r="Z66" s="34"/>
      <c r="AA66" s="40"/>
      <c r="AB66" s="34"/>
      <c r="AC66" s="41"/>
      <c r="AD66" s="42"/>
      <c r="AE66" s="34"/>
      <c r="AF66" s="43"/>
      <c r="AG66" s="44"/>
    </row>
    <row r="67" spans="1:33" s="45" customFormat="1" ht="10.5" x14ac:dyDescent="0.15">
      <c r="A67" s="46"/>
      <c r="B67" s="29"/>
      <c r="D67" s="47"/>
      <c r="E67" s="50"/>
      <c r="F67" s="52"/>
      <c r="G67" s="33"/>
      <c r="H67" s="34"/>
      <c r="I67" s="34"/>
      <c r="J67" s="34"/>
      <c r="K67" s="34"/>
      <c r="L67" s="35"/>
      <c r="M67" s="35"/>
      <c r="N67" s="35"/>
      <c r="O67" s="35"/>
      <c r="P67" s="42"/>
      <c r="Q67" s="34"/>
      <c r="R67" s="37"/>
      <c r="S67" s="34"/>
      <c r="T67" s="39"/>
      <c r="U67" s="34"/>
      <c r="V67" s="34"/>
      <c r="W67" s="34"/>
      <c r="X67" s="39"/>
      <c r="Y67" s="39"/>
      <c r="Z67" s="34"/>
      <c r="AA67" s="40"/>
      <c r="AB67" s="34"/>
      <c r="AC67" s="41"/>
      <c r="AD67" s="42"/>
      <c r="AE67" s="34"/>
      <c r="AF67" s="43"/>
      <c r="AG67" s="44"/>
    </row>
    <row r="68" spans="1:33" s="45" customFormat="1" ht="10.5" x14ac:dyDescent="0.15">
      <c r="A68" s="46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x14ac:dyDescent="0.15">
      <c r="A69" s="28"/>
      <c r="B69" s="29"/>
      <c r="C69" s="30"/>
      <c r="D69" s="63"/>
      <c r="E69" s="64"/>
      <c r="F69" s="65"/>
      <c r="G69" s="33"/>
      <c r="H69" s="78"/>
      <c r="I69" s="78"/>
      <c r="J69" s="78"/>
      <c r="K69" s="78"/>
      <c r="L69" s="79"/>
      <c r="M69" s="79"/>
      <c r="N69" s="79"/>
      <c r="O69" s="79"/>
      <c r="P69" s="80"/>
      <c r="Q69" s="78"/>
      <c r="R69" s="81"/>
      <c r="S69" s="78"/>
      <c r="T69" s="82"/>
      <c r="U69" s="78"/>
      <c r="V69" s="78"/>
      <c r="W69" s="78"/>
      <c r="X69" s="82"/>
      <c r="Y69" s="70"/>
      <c r="Z69" s="78"/>
      <c r="AA69" s="71"/>
      <c r="AB69" s="78"/>
      <c r="AC69" s="72"/>
      <c r="AD69" s="80"/>
      <c r="AE69" s="78"/>
      <c r="AF69" s="74"/>
      <c r="AG69" s="75"/>
    </row>
    <row r="70" spans="1:33" s="45" customFormat="1" ht="10.5" x14ac:dyDescent="0.15">
      <c r="A70" s="46"/>
      <c r="B70" s="29"/>
      <c r="C70" s="47"/>
      <c r="D70" s="47"/>
      <c r="E70" s="48"/>
      <c r="F70" s="32"/>
      <c r="G70" s="33"/>
      <c r="H70" s="34"/>
      <c r="I70" s="34"/>
      <c r="J70" s="34"/>
      <c r="K70" s="34"/>
      <c r="L70" s="35"/>
      <c r="M70" s="35"/>
      <c r="N70" s="35"/>
      <c r="O70" s="35"/>
      <c r="P70" s="42"/>
      <c r="Q70" s="34"/>
      <c r="R70" s="37"/>
      <c r="S70" s="34"/>
      <c r="T70" s="38"/>
      <c r="U70" s="34"/>
      <c r="V70" s="34"/>
      <c r="W70" s="34"/>
      <c r="X70" s="38"/>
      <c r="Y70" s="39"/>
      <c r="Z70" s="34"/>
      <c r="AA70" s="40"/>
      <c r="AB70" s="34"/>
      <c r="AC70" s="41"/>
      <c r="AD70" s="42"/>
      <c r="AE70" s="34"/>
      <c r="AF70" s="43"/>
      <c r="AG70" s="44"/>
    </row>
    <row r="71" spans="1:33" s="45" customFormat="1" ht="10.5" x14ac:dyDescent="0.15">
      <c r="A71" s="46"/>
      <c r="B71" s="29"/>
      <c r="C71" s="47"/>
      <c r="D71" s="49"/>
      <c r="E71" s="50"/>
      <c r="F71" s="51"/>
      <c r="G71" s="33"/>
      <c r="H71" s="34"/>
      <c r="I71" s="34"/>
      <c r="J71" s="34"/>
      <c r="K71" s="34"/>
      <c r="L71" s="35"/>
      <c r="M71" s="35"/>
      <c r="N71" s="35"/>
      <c r="O71" s="35"/>
      <c r="P71" s="42"/>
      <c r="Q71" s="34"/>
      <c r="R71" s="37"/>
      <c r="S71" s="34"/>
      <c r="T71" s="39"/>
      <c r="U71" s="34"/>
      <c r="V71" s="34"/>
      <c r="W71" s="34"/>
      <c r="X71" s="39"/>
      <c r="Y71" s="39"/>
      <c r="Z71" s="34"/>
      <c r="AA71" s="40"/>
      <c r="AB71" s="34"/>
      <c r="AC71" s="41"/>
      <c r="AD71" s="42"/>
      <c r="AE71" s="34"/>
      <c r="AF71" s="43"/>
      <c r="AG71" s="44"/>
    </row>
    <row r="72" spans="1:33" s="45" customFormat="1" ht="10.5" x14ac:dyDescent="0.15">
      <c r="A72" s="46"/>
      <c r="B72" s="29"/>
      <c r="D72" s="47"/>
      <c r="E72" s="50"/>
      <c r="F72" s="52"/>
      <c r="G72" s="33"/>
      <c r="H72" s="34"/>
      <c r="I72" s="34"/>
      <c r="J72" s="34"/>
      <c r="K72" s="34"/>
      <c r="L72" s="35"/>
      <c r="M72" s="35"/>
      <c r="N72" s="35"/>
      <c r="O72" s="35"/>
      <c r="P72" s="42"/>
      <c r="Q72" s="34"/>
      <c r="R72" s="37"/>
      <c r="S72" s="34"/>
      <c r="T72" s="39"/>
      <c r="U72" s="34"/>
      <c r="V72" s="34"/>
      <c r="W72" s="34"/>
      <c r="X72" s="39"/>
      <c r="Y72" s="39"/>
      <c r="Z72" s="34"/>
      <c r="AA72" s="40"/>
      <c r="AB72" s="34"/>
      <c r="AC72" s="41"/>
      <c r="AD72" s="42"/>
      <c r="AE72" s="34"/>
      <c r="AF72" s="43"/>
      <c r="AG72" s="44"/>
    </row>
    <row r="73" spans="1:33" s="45" customFormat="1" ht="10.5" x14ac:dyDescent="0.15">
      <c r="A73" s="46"/>
      <c r="B73" s="46"/>
      <c r="E73" s="53"/>
      <c r="F73" s="76"/>
      <c r="G73" s="77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44"/>
    </row>
    <row r="74" spans="1:33" s="45" customFormat="1" ht="10.5" x14ac:dyDescent="0.15">
      <c r="A74" s="28"/>
      <c r="B74" s="29"/>
      <c r="C74" s="30"/>
      <c r="D74" s="63"/>
      <c r="E74" s="64"/>
      <c r="F74" s="65"/>
      <c r="G74" s="33"/>
      <c r="H74" s="78"/>
      <c r="I74" s="78"/>
      <c r="J74" s="78"/>
      <c r="K74" s="78"/>
      <c r="L74" s="79"/>
      <c r="M74" s="79"/>
      <c r="N74" s="79"/>
      <c r="O74" s="79"/>
      <c r="P74" s="80"/>
      <c r="Q74" s="78"/>
      <c r="R74" s="81"/>
      <c r="S74" s="78"/>
      <c r="T74" s="82"/>
      <c r="U74" s="78"/>
      <c r="V74" s="78"/>
      <c r="W74" s="78"/>
      <c r="X74" s="82"/>
      <c r="Y74" s="70"/>
      <c r="Z74" s="78"/>
      <c r="AA74" s="71"/>
      <c r="AB74" s="78"/>
      <c r="AC74" s="72"/>
      <c r="AD74" s="80"/>
      <c r="AE74" s="78"/>
      <c r="AF74" s="74"/>
      <c r="AG74" s="75"/>
    </row>
    <row r="75" spans="1:33" s="45" customFormat="1" ht="10.5" x14ac:dyDescent="0.15">
      <c r="A75" s="46"/>
      <c r="B75" s="29"/>
      <c r="C75" s="47"/>
      <c r="D75" s="47"/>
      <c r="E75" s="48"/>
      <c r="F75" s="32"/>
      <c r="G75" s="33"/>
      <c r="H75" s="34"/>
      <c r="I75" s="34"/>
      <c r="J75" s="34"/>
      <c r="K75" s="34"/>
      <c r="L75" s="35"/>
      <c r="M75" s="35"/>
      <c r="N75" s="35"/>
      <c r="O75" s="35"/>
      <c r="P75" s="42"/>
      <c r="Q75" s="34"/>
      <c r="R75" s="37"/>
      <c r="S75" s="34"/>
      <c r="T75" s="38"/>
      <c r="U75" s="34"/>
      <c r="V75" s="34"/>
      <c r="W75" s="34"/>
      <c r="X75" s="38"/>
      <c r="Y75" s="39"/>
      <c r="Z75" s="34"/>
      <c r="AA75" s="40"/>
      <c r="AB75" s="34"/>
      <c r="AC75" s="41"/>
      <c r="AD75" s="42"/>
      <c r="AE75" s="34"/>
      <c r="AF75" s="43"/>
      <c r="AG75" s="44"/>
    </row>
    <row r="76" spans="1:33" s="45" customFormat="1" ht="10.5" x14ac:dyDescent="0.15">
      <c r="A76" s="46"/>
      <c r="B76" s="29"/>
      <c r="C76" s="47"/>
      <c r="D76" s="49"/>
      <c r="E76" s="50"/>
      <c r="F76" s="51"/>
      <c r="G76" s="33"/>
      <c r="H76" s="34"/>
      <c r="I76" s="34"/>
      <c r="J76" s="34"/>
      <c r="K76" s="34"/>
      <c r="L76" s="35"/>
      <c r="M76" s="35"/>
      <c r="N76" s="35"/>
      <c r="O76" s="35"/>
      <c r="P76" s="42"/>
      <c r="Q76" s="34"/>
      <c r="R76" s="37"/>
      <c r="S76" s="34"/>
      <c r="T76" s="39"/>
      <c r="U76" s="34"/>
      <c r="V76" s="34"/>
      <c r="W76" s="34"/>
      <c r="X76" s="39"/>
      <c r="Y76" s="39"/>
      <c r="Z76" s="34"/>
      <c r="AA76" s="40"/>
      <c r="AB76" s="34"/>
      <c r="AC76" s="41"/>
      <c r="AD76" s="42"/>
      <c r="AE76" s="34"/>
      <c r="AF76" s="43"/>
      <c r="AG76" s="44"/>
    </row>
    <row r="77" spans="1:33" s="45" customFormat="1" ht="10.5" x14ac:dyDescent="0.15">
      <c r="A77" s="46"/>
      <c r="B77" s="29"/>
      <c r="D77" s="47"/>
      <c r="E77" s="50"/>
      <c r="F77" s="52"/>
      <c r="G77" s="33"/>
      <c r="H77" s="34"/>
      <c r="I77" s="34"/>
      <c r="J77" s="34"/>
      <c r="K77" s="34"/>
      <c r="L77" s="35"/>
      <c r="M77" s="35"/>
      <c r="N77" s="35"/>
      <c r="O77" s="35"/>
      <c r="P77" s="42"/>
      <c r="Q77" s="34"/>
      <c r="R77" s="37"/>
      <c r="S77" s="34"/>
      <c r="T77" s="39"/>
      <c r="U77" s="34"/>
      <c r="V77" s="34"/>
      <c r="W77" s="34"/>
      <c r="X77" s="39"/>
      <c r="Y77" s="39"/>
      <c r="Z77" s="34"/>
      <c r="AA77" s="40"/>
      <c r="AB77" s="34"/>
      <c r="AC77" s="41"/>
      <c r="AD77" s="42"/>
      <c r="AE77" s="34"/>
      <c r="AF77" s="43"/>
      <c r="AG77" s="44"/>
    </row>
    <row r="78" spans="1:33" s="45" customFormat="1" ht="10.5" x14ac:dyDescent="0.15">
      <c r="A78" s="46"/>
      <c r="B78" s="46"/>
      <c r="E78" s="53"/>
      <c r="F78" s="76"/>
      <c r="G78" s="77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44"/>
    </row>
    <row r="79" spans="1:33" s="45" customFormat="1" ht="10.5" x14ac:dyDescent="0.15">
      <c r="A79" s="46"/>
      <c r="B79" s="46"/>
      <c r="D79" s="84"/>
      <c r="E79" s="85"/>
      <c r="F79" s="86"/>
      <c r="G79" s="87"/>
      <c r="H79" s="88"/>
      <c r="I79" s="88"/>
      <c r="J79" s="88"/>
      <c r="K79" s="88"/>
      <c r="L79" s="88"/>
      <c r="M79" s="88"/>
      <c r="N79" s="89"/>
      <c r="O79" s="89"/>
      <c r="P79" s="90"/>
      <c r="Q79" s="89"/>
      <c r="R79" s="89"/>
      <c r="S79" s="75"/>
      <c r="T79" s="91"/>
      <c r="U79" s="91"/>
      <c r="V79" s="91"/>
      <c r="W79" s="91"/>
      <c r="X79" s="91"/>
      <c r="Y79" s="89"/>
      <c r="Z79" s="89"/>
      <c r="AA79" s="89"/>
      <c r="AB79" s="89"/>
      <c r="AC79" s="89"/>
      <c r="AD79" s="89"/>
      <c r="AE79" s="89"/>
      <c r="AF79" s="89"/>
      <c r="AG79" s="89"/>
    </row>
    <row r="80" spans="1:33" s="45" customFormat="1" ht="10.5" x14ac:dyDescent="0.15">
      <c r="A80" s="46"/>
      <c r="B80" s="46"/>
      <c r="E80" s="92"/>
      <c r="F80" s="93"/>
      <c r="G80" s="94"/>
      <c r="H80" s="56"/>
      <c r="I80" s="56"/>
      <c r="J80" s="56"/>
      <c r="K80" s="56"/>
      <c r="L80" s="56"/>
      <c r="M80" s="56"/>
      <c r="N80" s="57"/>
      <c r="O80" s="57"/>
      <c r="P80" s="95"/>
      <c r="Q80" s="57"/>
      <c r="R80" s="57"/>
      <c r="S80" s="44"/>
      <c r="T80" s="61"/>
      <c r="U80" s="61"/>
      <c r="V80" s="61"/>
      <c r="W80" s="61"/>
      <c r="X80" s="61"/>
      <c r="Y80" s="57"/>
      <c r="Z80" s="57"/>
      <c r="AA80" s="57"/>
      <c r="AB80" s="57"/>
      <c r="AC80" s="57"/>
      <c r="AD80" s="57"/>
      <c r="AE80" s="57"/>
      <c r="AF80" s="57"/>
      <c r="AG80" s="57"/>
    </row>
    <row r="81" spans="1:33" s="97" customFormat="1" x14ac:dyDescent="0.2">
      <c r="A81" s="9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2"/>
      <c r="Z81" s="102"/>
      <c r="AA81" s="102"/>
      <c r="AB81" s="102"/>
      <c r="AC81" s="102"/>
      <c r="AD81" s="102"/>
      <c r="AE81" s="102"/>
      <c r="AF81" s="102"/>
      <c r="AG81" s="102"/>
    </row>
    <row r="82" spans="1:33" s="97" customFormat="1" x14ac:dyDescent="0.2">
      <c r="A82" s="9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2"/>
      <c r="Z82" s="102"/>
      <c r="AA82" s="102"/>
      <c r="AB82" s="102"/>
      <c r="AC82" s="102"/>
      <c r="AD82" s="102"/>
      <c r="AE82" s="102"/>
      <c r="AF82" s="102"/>
      <c r="AG82" s="102"/>
    </row>
    <row r="83" spans="1:33" s="97" customFormat="1" x14ac:dyDescent="0.2">
      <c r="A83" s="9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2"/>
      <c r="Z83" s="102"/>
      <c r="AA83" s="102"/>
      <c r="AB83" s="102"/>
      <c r="AC83" s="102"/>
      <c r="AD83" s="102"/>
      <c r="AE83" s="102"/>
      <c r="AF83" s="102"/>
      <c r="AG83" s="102"/>
    </row>
  </sheetData>
  <mergeCells count="11">
    <mergeCell ref="H4:J4"/>
    <mergeCell ref="K4:N4"/>
    <mergeCell ref="P4:T4"/>
    <mergeCell ref="H5:J5"/>
    <mergeCell ref="K5:N5"/>
    <mergeCell ref="P5:T5"/>
    <mergeCell ref="AE7:AG7"/>
    <mergeCell ref="H7:P7"/>
    <mergeCell ref="Q7:R7"/>
    <mergeCell ref="S7:AA7"/>
    <mergeCell ref="AB7:AD7"/>
  </mergeCells>
  <phoneticPr fontId="0" type="noConversion"/>
  <conditionalFormatting sqref="G9:G12">
    <cfRule type="cellIs" dxfId="495" priority="26" stopIfTrue="1" operator="equal">
      <formula>#DIV/0!</formula>
    </cfRule>
  </conditionalFormatting>
  <conditionalFormatting sqref="G14:G17">
    <cfRule type="cellIs" dxfId="494" priority="9" stopIfTrue="1" operator="equal">
      <formula>#DIV/0!</formula>
    </cfRule>
  </conditionalFormatting>
  <conditionalFormatting sqref="G19:G22">
    <cfRule type="cellIs" dxfId="493" priority="8" stopIfTrue="1" operator="equal">
      <formula>#DIV/0!</formula>
    </cfRule>
  </conditionalFormatting>
  <conditionalFormatting sqref="G24:G27">
    <cfRule type="cellIs" dxfId="492" priority="7" stopIfTrue="1" operator="equal">
      <formula>#DIV/0!</formula>
    </cfRule>
  </conditionalFormatting>
  <conditionalFormatting sqref="G29:G32">
    <cfRule type="cellIs" dxfId="491" priority="6" stopIfTrue="1" operator="equal">
      <formula>#DIV/0!</formula>
    </cfRule>
  </conditionalFormatting>
  <conditionalFormatting sqref="G34:G37">
    <cfRule type="cellIs" dxfId="490" priority="5" stopIfTrue="1" operator="equal">
      <formula>#DIV/0!</formula>
    </cfRule>
  </conditionalFormatting>
  <conditionalFormatting sqref="G39:G42">
    <cfRule type="cellIs" dxfId="489" priority="4" stopIfTrue="1" operator="equal">
      <formula>#DIV/0!</formula>
    </cfRule>
  </conditionalFormatting>
  <conditionalFormatting sqref="G44:G47">
    <cfRule type="cellIs" dxfId="488" priority="3" stopIfTrue="1" operator="equal">
      <formula>#DIV/0!</formula>
    </cfRule>
  </conditionalFormatting>
  <conditionalFormatting sqref="G49:G52">
    <cfRule type="cellIs" dxfId="487" priority="2" stopIfTrue="1" operator="equal">
      <formula>#DIV/0!</formula>
    </cfRule>
  </conditionalFormatting>
  <conditionalFormatting sqref="G54:G57">
    <cfRule type="cellIs" dxfId="486" priority="1" stopIfTrue="1" operator="equal">
      <formula>#DIV/0!</formula>
    </cfRule>
  </conditionalFormatting>
  <conditionalFormatting sqref="G59:G62">
    <cfRule type="cellIs" dxfId="485" priority="15" stopIfTrue="1" operator="equal">
      <formula>#DIV/0!</formula>
    </cfRule>
  </conditionalFormatting>
  <conditionalFormatting sqref="G64:G67">
    <cfRule type="cellIs" dxfId="484" priority="10" stopIfTrue="1" operator="equal">
      <formula>#DIV/0!</formula>
    </cfRule>
  </conditionalFormatting>
  <conditionalFormatting sqref="G69:G72">
    <cfRule type="cellIs" dxfId="483" priority="13" stopIfTrue="1" operator="equal">
      <formula>#DIV/0!</formula>
    </cfRule>
  </conditionalFormatting>
  <conditionalFormatting sqref="G74:G77">
    <cfRule type="cellIs" dxfId="482" priority="12" stopIfTrue="1" operator="equal">
      <formula>#DIV/0!</formula>
    </cfRule>
  </conditionalFormatting>
  <conditionalFormatting sqref="AG9:AG12">
    <cfRule type="cellIs" dxfId="481" priority="37" stopIfTrue="1" operator="equal">
      <formula>#DIV/0!</formula>
    </cfRule>
  </conditionalFormatting>
  <conditionalFormatting sqref="AG14:AG17">
    <cfRule type="cellIs" dxfId="480" priority="32" stopIfTrue="1" operator="equal">
      <formula>#DIV/0!</formula>
    </cfRule>
  </conditionalFormatting>
  <conditionalFormatting sqref="AG19:AG22">
    <cfRule type="cellIs" dxfId="479" priority="25" stopIfTrue="1" operator="equal">
      <formula>#DIV/0!</formula>
    </cfRule>
  </conditionalFormatting>
  <conditionalFormatting sqref="AG24:AG27">
    <cfRule type="cellIs" dxfId="478" priority="36" stopIfTrue="1" operator="equal">
      <formula>#DIV/0!</formula>
    </cfRule>
  </conditionalFormatting>
  <conditionalFormatting sqref="AG29:AG32">
    <cfRule type="cellIs" dxfId="477" priority="35" stopIfTrue="1" operator="equal">
      <formula>#DIV/0!</formula>
    </cfRule>
  </conditionalFormatting>
  <conditionalFormatting sqref="AG34:AG37">
    <cfRule type="cellIs" dxfId="476" priority="31" stopIfTrue="1" operator="equal">
      <formula>#DIV/0!</formula>
    </cfRule>
  </conditionalFormatting>
  <conditionalFormatting sqref="AG39:AG42">
    <cfRule type="cellIs" dxfId="475" priority="34" stopIfTrue="1" operator="equal">
      <formula>#DIV/0!</formula>
    </cfRule>
  </conditionalFormatting>
  <conditionalFormatting sqref="AG44:AG47">
    <cfRule type="cellIs" dxfId="474" priority="33" stopIfTrue="1" operator="equal">
      <formula>#DIV/0!</formula>
    </cfRule>
  </conditionalFormatting>
  <conditionalFormatting sqref="AG49:AG52">
    <cfRule type="cellIs" dxfId="473" priority="27" stopIfTrue="1" operator="equal">
      <formula>#DIV/0!</formula>
    </cfRule>
  </conditionalFormatting>
  <conditionalFormatting sqref="AG54:AG57">
    <cfRule type="cellIs" dxfId="472" priority="29" stopIfTrue="1" operator="equal">
      <formula>#DIV/0!</formula>
    </cfRule>
  </conditionalFormatting>
  <conditionalFormatting sqref="AG59:AG62">
    <cfRule type="cellIs" dxfId="471" priority="28" stopIfTrue="1" operator="equal">
      <formula>#DIV/0!</formula>
    </cfRule>
  </conditionalFormatting>
  <conditionalFormatting sqref="AG64:AG67">
    <cfRule type="cellIs" dxfId="470" priority="11" stopIfTrue="1" operator="equal">
      <formula>#DIV/0!</formula>
    </cfRule>
  </conditionalFormatting>
  <conditionalFormatting sqref="AG69:AG72">
    <cfRule type="cellIs" dxfId="469" priority="14" stopIfTrue="1" operator="equal">
      <formula>#DIV/0!</formula>
    </cfRule>
  </conditionalFormatting>
  <conditionalFormatting sqref="AG74:AG77">
    <cfRule type="cellIs" dxfId="468" priority="30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74CA-5088-4851-93BC-3E0AA8E34622}">
  <sheetPr codeName="Sheet5"/>
  <dimension ref="A1:AG88"/>
  <sheetViews>
    <sheetView showGridLines="0" view="pageBreakPreview" zoomScaleNormal="100" zoomScaleSheetLayoutView="100" workbookViewId="0">
      <pane xSplit="4" ySplit="8" topLeftCell="E9" activePane="bottomRight" state="frozen"/>
      <selection activeCell="D12" sqref="A1:IV65536"/>
      <selection pane="topRight" activeCell="D12" sqref="A1:IV65536"/>
      <selection pane="bottomLeft" activeCell="D12" sqref="A1:IV65536"/>
      <selection pane="bottomRight" sqref="A1:C65536"/>
    </sheetView>
  </sheetViews>
  <sheetFormatPr defaultRowHeight="12.75" x14ac:dyDescent="0.2"/>
  <cols>
    <col min="1" max="2" width="2.7109375" style="9" hidden="1" customWidth="1"/>
    <col min="3" max="3" width="16.42578125" style="9" hidden="1" customWidth="1"/>
    <col min="4" max="4" width="39.140625" style="9" customWidth="1"/>
    <col min="5" max="5" width="7" style="9" bestFit="1" customWidth="1"/>
    <col min="6" max="6" width="7.5703125" style="9" bestFit="1" customWidth="1"/>
    <col min="7" max="7" width="7.140625" style="9" bestFit="1" customWidth="1"/>
    <col min="8" max="8" width="7.85546875" style="9" bestFit="1" customWidth="1"/>
    <col min="9" max="9" width="7" style="9" bestFit="1" customWidth="1"/>
    <col min="10" max="10" width="6.140625" style="9" bestFit="1" customWidth="1"/>
    <col min="11" max="11" width="7.42578125" style="9" bestFit="1" customWidth="1"/>
    <col min="12" max="12" width="4.7109375" style="10" bestFit="1" customWidth="1"/>
    <col min="13" max="13" width="6.5703125" style="10" bestFit="1" customWidth="1"/>
    <col min="14" max="15" width="6.5703125" style="9" bestFit="1" customWidth="1"/>
    <col min="16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4.5703125" style="9" bestFit="1" customWidth="1"/>
    <col min="25" max="25" width="5.5703125" style="9" bestFit="1" customWidth="1"/>
    <col min="26" max="26" width="5.7109375" style="9" bestFit="1" customWidth="1"/>
    <col min="27" max="27" width="4.42578125" style="9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347</v>
      </c>
      <c r="L6" s="9"/>
      <c r="M6" s="9"/>
    </row>
    <row r="7" spans="1:33" s="13" customFormat="1" ht="12" x14ac:dyDescent="0.2">
      <c r="D7" s="14"/>
      <c r="E7" s="14"/>
      <c r="F7" s="14"/>
      <c r="G7" s="15"/>
      <c r="H7" s="499" t="s">
        <v>0</v>
      </c>
      <c r="I7" s="499"/>
      <c r="J7" s="499"/>
      <c r="K7" s="499"/>
      <c r="L7" s="499"/>
      <c r="M7" s="499"/>
      <c r="N7" s="499"/>
      <c r="O7" s="499"/>
      <c r="P7" s="500"/>
      <c r="Q7" s="499" t="s">
        <v>1</v>
      </c>
      <c r="R7" s="500"/>
      <c r="S7" s="498" t="s">
        <v>2</v>
      </c>
      <c r="T7" s="499"/>
      <c r="U7" s="499"/>
      <c r="V7" s="499"/>
      <c r="W7" s="499"/>
      <c r="X7" s="499"/>
      <c r="Y7" s="499"/>
      <c r="Z7" s="499"/>
      <c r="AA7" s="500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summary'!$A$21:$B$35,2,FALSE)</f>
        <v>MOTHERSO IB Equity</v>
      </c>
      <c r="D9" s="30" t="s">
        <v>548</v>
      </c>
      <c r="E9" s="31">
        <v>106.81</v>
      </c>
      <c r="F9" s="32">
        <v>12083.05548449321</v>
      </c>
      <c r="G9" s="33" t="s">
        <v>518</v>
      </c>
      <c r="H9" s="34">
        <v>1136625.7</v>
      </c>
      <c r="I9" s="34">
        <v>105518.99999999994</v>
      </c>
      <c r="J9" s="34">
        <v>38030.199999999939</v>
      </c>
      <c r="K9" s="34">
        <v>38030.199999999939</v>
      </c>
      <c r="L9" s="35">
        <f>IF(ISERROR(K9/$H9*100),"- ",(K9/$H9*100))</f>
        <v>3.3458859851576412</v>
      </c>
      <c r="M9" s="35">
        <f>IF(ISERROR(I9/$H9*100),"- ",(I9/$H9*100))</f>
        <v>9.2835310691989417</v>
      </c>
      <c r="N9" s="35">
        <v>3.6032410049133277</v>
      </c>
      <c r="O9" s="35">
        <v>3.6032410049133277</v>
      </c>
      <c r="P9" s="36" t="s">
        <v>50</v>
      </c>
      <c r="Q9" s="34">
        <v>12.744915416015958</v>
      </c>
      <c r="R9" s="37">
        <v>12.561448545730117</v>
      </c>
      <c r="S9" s="34">
        <v>0</v>
      </c>
      <c r="T9" s="38">
        <f>IF(O9&lt;0,"- ",IF(ISERROR(($E9-S9)/O9),"- ",(($E9-S9)/O9)))</f>
        <v>29.642757687969087</v>
      </c>
      <c r="U9" s="34">
        <v>108638.00000000001</v>
      </c>
      <c r="V9" s="34">
        <v>22482.1</v>
      </c>
      <c r="W9" s="34">
        <v>1125717.8642128101</v>
      </c>
      <c r="X9" s="38">
        <f>IF(I9&lt;0,"- ",IF(ISERROR((U9+V9+W9)/I9),"- ",(U9+V9+W9)/I9))</f>
        <v>11.911010947912802</v>
      </c>
      <c r="Y9" s="39">
        <f>IF(ISERROR(W9/H9),"- ",(W9/H9))</f>
        <v>0.99040331765576839</v>
      </c>
      <c r="Z9" s="34">
        <v>32.588883780455475</v>
      </c>
      <c r="AA9" s="40">
        <f>IF(Z9&lt;0,"- ",IF(ISERROR(($E9/Z9)),"- ",(($E9/Z9))))</f>
        <v>3.2774979566516218</v>
      </c>
      <c r="AB9" s="34">
        <v>0.56666666666666665</v>
      </c>
      <c r="AC9" s="41">
        <f>IF(ISERROR(AB9/$E9*100),"- ",(AB9/$E9*100))</f>
        <v>0.53053709078425859</v>
      </c>
      <c r="AD9" s="42">
        <v>15.726582426597835</v>
      </c>
      <c r="AE9" s="34">
        <v>7036.5</v>
      </c>
      <c r="AF9" s="43">
        <v>0.33499502848234813</v>
      </c>
      <c r="AG9" s="44">
        <v>3.2184988233044129</v>
      </c>
    </row>
    <row r="10" spans="1:33" s="45" customFormat="1" ht="10.5" x14ac:dyDescent="0.15">
      <c r="A10" s="46"/>
      <c r="B10" s="29">
        <v>26</v>
      </c>
      <c r="C10" s="47"/>
      <c r="D10" s="47" t="s">
        <v>810</v>
      </c>
      <c r="E10" s="48"/>
      <c r="F10" s="32"/>
      <c r="G10" s="33" t="s">
        <v>311</v>
      </c>
      <c r="H10" s="34">
        <v>1247495.8892999999</v>
      </c>
      <c r="I10" s="34">
        <v>113548.292525</v>
      </c>
      <c r="J10" s="34">
        <v>39414.0027175</v>
      </c>
      <c r="K10" s="34">
        <v>39414.0027175</v>
      </c>
      <c r="L10" s="35">
        <f>IF(ISERROR(K10/$H10*100),"- ",(K10/$H10*100))</f>
        <v>3.1594495064521735</v>
      </c>
      <c r="M10" s="35">
        <f>IF(ISERROR(I10/$H10*100),"- ",(I10/$H10*100))</f>
        <v>9.1020975298535607</v>
      </c>
      <c r="N10" s="35">
        <v>3.7343519297679624</v>
      </c>
      <c r="O10" s="35">
        <v>3.7343519297679624</v>
      </c>
      <c r="P10" s="42">
        <f>IF(AND(O10&lt;0,O9&lt;0),"NA",IF(AND(O10&gt;0,O9&lt;0),"LP",IF(AND(O10&lt;0,O9&gt;0),"PL",((O10/O9-1)*100))))</f>
        <v>3.6386942942715716</v>
      </c>
      <c r="Q10" s="34">
        <v>11.916320083654618</v>
      </c>
      <c r="R10" s="37">
        <v>10.943884977649459</v>
      </c>
      <c r="S10" s="34">
        <v>0</v>
      </c>
      <c r="T10" s="38">
        <f>IF(O10&lt;0,"- ",IF(ISERROR(($E9-S10)/O10),"- ",(($E9-S10)/O10)))</f>
        <v>28.602017701806897</v>
      </c>
      <c r="U10" s="34">
        <v>107204.6482314766</v>
      </c>
      <c r="V10" s="34">
        <v>22482.1</v>
      </c>
      <c r="W10" s="34">
        <v>1125717.8642128101</v>
      </c>
      <c r="X10" s="38">
        <f>IF(I10&lt;0,"- ",IF(ISERROR((U10+V10+W10)/I10),"- ",(U10+V10+W10)/I10))</f>
        <v>11.056129374802211</v>
      </c>
      <c r="Y10" s="39">
        <f>IF(ISERROR(W10/H10),"- ",(W10/H10))</f>
        <v>0.90238202295358072</v>
      </c>
      <c r="Z10" s="34">
        <v>35.656569043556772</v>
      </c>
      <c r="AA10" s="40">
        <f>IF(Z10&lt;0,"- ",IF(ISERROR(($E9/Z10)),"- ",(($E9/Z10))))</f>
        <v>2.9955209619165766</v>
      </c>
      <c r="AB10" s="34">
        <v>0.66666666666666674</v>
      </c>
      <c r="AC10" s="41">
        <f>IF(ISERROR(AB10/$E9*100),"- ",(AB10/$E9*100))</f>
        <v>0.6241612832755985</v>
      </c>
      <c r="AD10" s="42">
        <v>17.852272073031173</v>
      </c>
      <c r="AE10" s="34">
        <v>7036.5</v>
      </c>
      <c r="AF10" s="43">
        <v>0.28017949828439048</v>
      </c>
      <c r="AG10" s="44">
        <v>4.1771473584918102</v>
      </c>
    </row>
    <row r="11" spans="1:33" s="45" customFormat="1" ht="10.5" x14ac:dyDescent="0.15">
      <c r="A11" s="46"/>
      <c r="B11" s="29">
        <v>27</v>
      </c>
      <c r="C11" s="47"/>
      <c r="D11" s="49" t="s">
        <v>811</v>
      </c>
      <c r="E11" s="50"/>
      <c r="F11" s="51"/>
      <c r="G11" s="33" t="s">
        <v>407</v>
      </c>
      <c r="H11" s="34">
        <v>1345179.9051820002</v>
      </c>
      <c r="I11" s="34">
        <v>131263.34477131994</v>
      </c>
      <c r="J11" s="34">
        <v>54799.163710776746</v>
      </c>
      <c r="K11" s="34">
        <v>54799.163710776746</v>
      </c>
      <c r="L11" s="35">
        <f>IF(ISERROR(K11/$H11*100),"- ",(K11/$H11*100))</f>
        <v>4.0737423670748729</v>
      </c>
      <c r="M11" s="35">
        <f>IF(ISERROR(I11/$H11*100),"- ",(I11/$H11*100))</f>
        <v>9.7580512662772989</v>
      </c>
      <c r="N11" s="35">
        <v>5.1920472076830908</v>
      </c>
      <c r="O11" s="35">
        <v>5.1920472076830908</v>
      </c>
      <c r="P11" s="42">
        <f>IF(AND(O11&lt;0,O10&lt;0),"NA",IF(AND(O11&gt;0,O10&lt;0),"LP",IF(AND(O11&lt;0,O10&gt;0),"PL",((O11/O10-1)*100))))</f>
        <v>39.034759051370507</v>
      </c>
      <c r="Q11" s="34">
        <v>14.083302251199456</v>
      </c>
      <c r="R11" s="37">
        <v>13.692375066401308</v>
      </c>
      <c r="S11" s="34">
        <v>0</v>
      </c>
      <c r="T11" s="39">
        <f>IF(O11&lt;0,"- ",IF(ISERROR(($E9-S11)/O11),"- ",(($E9-S11)/O11)))</f>
        <v>20.571846851073435</v>
      </c>
      <c r="U11" s="34">
        <v>63486.510248182545</v>
      </c>
      <c r="V11" s="34">
        <v>22482.1</v>
      </c>
      <c r="W11" s="34">
        <v>1125717.8642128101</v>
      </c>
      <c r="X11" s="39">
        <f>IF(I11&lt;0,"- ",IF(ISERROR((U11+V11+W11)/I11),"- ",(U11+V11+W11)/I11))</f>
        <v>9.2309583956734347</v>
      </c>
      <c r="Y11" s="39">
        <f>IF(ISERROR(W11/H11),"- ",(W11/H11))</f>
        <v>0.83685301860088568</v>
      </c>
      <c r="Z11" s="34">
        <v>40.181949584573204</v>
      </c>
      <c r="AA11" s="40">
        <f>IF(Z11&lt;0,"- ",IF(ISERROR(($E9/Z11)),"- ",(($E9/Z11))))</f>
        <v>2.6581587280923493</v>
      </c>
      <c r="AB11" s="34">
        <v>0.66666666666666674</v>
      </c>
      <c r="AC11" s="41">
        <f>IF(ISERROR(AB11/$E9*100),"- ",(AB11/$E9*100))</f>
        <v>0.6241612832755985</v>
      </c>
      <c r="AD11" s="42">
        <v>12.840150329915071</v>
      </c>
      <c r="AE11" s="34">
        <v>7036.5</v>
      </c>
      <c r="AF11" s="43">
        <v>0.15019327934795509</v>
      </c>
      <c r="AG11" s="44">
        <v>6.4781925542596248</v>
      </c>
    </row>
    <row r="12" spans="1:33" s="45" customFormat="1" ht="10.5" x14ac:dyDescent="0.15">
      <c r="A12" s="46"/>
      <c r="B12" s="29">
        <v>28</v>
      </c>
      <c r="D12" s="47" t="s">
        <v>1121</v>
      </c>
      <c r="E12" s="50"/>
      <c r="F12" s="52"/>
      <c r="G12" s="33" t="s">
        <v>458</v>
      </c>
      <c r="H12" s="34">
        <v>1411356.96930978</v>
      </c>
      <c r="I12" s="34">
        <v>144945.08571852627</v>
      </c>
      <c r="J12" s="34">
        <v>64862.59691170945</v>
      </c>
      <c r="K12" s="34">
        <v>64862.59691170945</v>
      </c>
      <c r="L12" s="35">
        <f>IF(ISERROR(K12/$H12*100),"- ",(K12/$H12*100))</f>
        <v>4.5957612653750033</v>
      </c>
      <c r="M12" s="35">
        <f>IF(ISERROR(I12/$H12*100),"- ",(I12/$H12*100))</f>
        <v>10.269909659312573</v>
      </c>
      <c r="N12" s="35">
        <v>6.1455256316673701</v>
      </c>
      <c r="O12" s="35">
        <v>6.1455256316673701</v>
      </c>
      <c r="P12" s="42">
        <f>IF(AND(O12&lt;0,O11&lt;0),"NA",IF(AND(O12&gt;0,O11&lt;0),"LP",IF(AND(O12&lt;0,O11&gt;0),"PL",((O12/O11-1)*100))))</f>
        <v>18.364209450432977</v>
      </c>
      <c r="Q12" s="34">
        <v>15.273674412878671</v>
      </c>
      <c r="R12" s="37">
        <v>14.318099197287468</v>
      </c>
      <c r="S12" s="34">
        <v>0</v>
      </c>
      <c r="T12" s="39">
        <f>IF(O12&lt;0,"- ",IF(ISERROR(($E9-S12)/O12),"- ",(($E9-S12)/O12)))</f>
        <v>17.380124402966796</v>
      </c>
      <c r="U12" s="34">
        <v>12442.673361199442</v>
      </c>
      <c r="V12" s="34">
        <v>22482.1</v>
      </c>
      <c r="W12" s="34">
        <v>1125717.8642128101</v>
      </c>
      <c r="X12" s="39">
        <f>IF(I12&lt;0,"- ",IF(ISERROR((U12+V12+W12)/I12),"- ",(U12+V12+W12)/I12))</f>
        <v>8.007464563703115</v>
      </c>
      <c r="Y12" s="39">
        <f>IF(ISERROR(W12/H12),"- ",(W12/H12))</f>
        <v>0.79761384872272179</v>
      </c>
      <c r="Z12" s="34">
        <v>45.660808549573908</v>
      </c>
      <c r="AA12" s="40">
        <f>IF(Z12&lt;0,"- ",IF(ISERROR(($E9/Z12)),"- ",(($E9/Z12))))</f>
        <v>2.3392051825809537</v>
      </c>
      <c r="AB12" s="34">
        <v>0.66666666666666674</v>
      </c>
      <c r="AC12" s="41">
        <f>IF(ISERROR(AB12/$E9*100),"- ",(AB12/$E9*100))</f>
        <v>0.6241612832755985</v>
      </c>
      <c r="AD12" s="42">
        <v>10.848000750845298</v>
      </c>
      <c r="AE12" s="34">
        <v>7036.5</v>
      </c>
      <c r="AF12" s="43">
        <v>2.6167924226510791E-2</v>
      </c>
      <c r="AG12" s="44">
        <v>9.1189188723841781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summary'!$A$21:$B$35,2,FALSE)</f>
        <v>BHFC IB Equity</v>
      </c>
      <c r="D14" s="63" t="s">
        <v>540</v>
      </c>
      <c r="E14" s="64">
        <v>1642.6</v>
      </c>
      <c r="F14" s="65">
        <v>8429.2211337218905</v>
      </c>
      <c r="G14" s="33" t="s">
        <v>518</v>
      </c>
      <c r="H14" s="66">
        <v>151228.03</v>
      </c>
      <c r="I14" s="66">
        <v>26939.449999999997</v>
      </c>
      <c r="J14" s="66">
        <v>9132.7499999999945</v>
      </c>
      <c r="K14" s="66">
        <v>10703.399999999994</v>
      </c>
      <c r="L14" s="67">
        <f>IF(ISERROR(K14/$H14*100),"- ",(K14/$H14*100))</f>
        <v>7.0776561726023894</v>
      </c>
      <c r="M14" s="67">
        <f>IF(ISERROR(I14/$H14*100),"- ",(I14/$H14*100))</f>
        <v>17.813794175590331</v>
      </c>
      <c r="N14" s="67">
        <v>19.102654741386512</v>
      </c>
      <c r="O14" s="67">
        <v>22.387928582185694</v>
      </c>
      <c r="P14" s="68" t="s">
        <v>50</v>
      </c>
      <c r="Q14" s="66">
        <v>13.344757882579787</v>
      </c>
      <c r="R14" s="69">
        <v>13.03423541777102</v>
      </c>
      <c r="S14" s="66">
        <v>0</v>
      </c>
      <c r="T14" s="70">
        <f>IF(O14&lt;0,"- ",IF(ISERROR(($E14-S14)/O14),"- ",(($E14-S14)/O14)))</f>
        <v>73.369896369377997</v>
      </c>
      <c r="U14" s="66">
        <v>29343.079999999994</v>
      </c>
      <c r="V14" s="66">
        <v>-327.52999999999997</v>
      </c>
      <c r="W14" s="66">
        <v>785308.38692319999</v>
      </c>
      <c r="X14" s="70">
        <f>IF(I14&lt;0,"- ",IF(ISERROR((U14+V14+W14)/I14),"- ",(U14+V14+W14)/I14))</f>
        <v>30.227934754540279</v>
      </c>
      <c r="Y14" s="70">
        <f>IF(ISERROR(W14/H14),"- ",(W14/H14))</f>
        <v>5.1928758638408503</v>
      </c>
      <c r="Z14" s="66">
        <v>193.54876089757536</v>
      </c>
      <c r="AA14" s="71">
        <f>IF(Z14&lt;0,"- ",IF(ISERROR(($E14/Z14)),"- ",(($E14/Z14))))</f>
        <v>8.4867502761707279</v>
      </c>
      <c r="AB14" s="66">
        <v>8.5</v>
      </c>
      <c r="AC14" s="72">
        <f>IF(ISERROR(AB14/$E14*100),"- ",(AB14/$E14*100))</f>
        <v>0.51747230001217581</v>
      </c>
      <c r="AD14" s="73">
        <v>44.496433166351892</v>
      </c>
      <c r="AE14" s="66">
        <v>956.27</v>
      </c>
      <c r="AF14" s="74">
        <v>0.35815057955350599</v>
      </c>
      <c r="AG14" s="75">
        <v>4.3601353795153432</v>
      </c>
    </row>
    <row r="15" spans="1:33" s="45" customFormat="1" ht="10.5" x14ac:dyDescent="0.15">
      <c r="A15" s="46"/>
      <c r="B15" s="29">
        <v>26</v>
      </c>
      <c r="C15" s="47"/>
      <c r="D15" s="47" t="s">
        <v>812</v>
      </c>
      <c r="E15" s="48"/>
      <c r="F15" s="32"/>
      <c r="G15" s="33" t="s">
        <v>311</v>
      </c>
      <c r="H15" s="34">
        <v>169140.55767499999</v>
      </c>
      <c r="I15" s="34">
        <v>29651.257076838883</v>
      </c>
      <c r="J15" s="34">
        <v>13988.59690012916</v>
      </c>
      <c r="K15" s="34">
        <v>13988.59690012916</v>
      </c>
      <c r="L15" s="35">
        <f>IF(ISERROR(K15/$H15*100),"- ",(K15/$H15*100))</f>
        <v>8.2703977640939037</v>
      </c>
      <c r="M15" s="35">
        <f>IF(ISERROR(I15/$H15*100),"- ",(I15/$H15*100))</f>
        <v>17.530542339710827</v>
      </c>
      <c r="N15" s="35">
        <v>29.259460392499204</v>
      </c>
      <c r="O15" s="35">
        <v>29.259460392499204</v>
      </c>
      <c r="P15" s="42">
        <f>IF(AND(O15&lt;0,O14&lt;0),"NA",IF(AND(O15&gt;0,O14&lt;0),"LP",IF(AND(O15&lt;0,O14&gt;0),"PL",((O15/O14-1)*100))))</f>
        <v>30.693021844733149</v>
      </c>
      <c r="Q15" s="34">
        <v>13.789966863305029</v>
      </c>
      <c r="R15" s="37">
        <v>14.365513135611735</v>
      </c>
      <c r="S15" s="34">
        <v>0</v>
      </c>
      <c r="T15" s="38">
        <f>IF(O15&lt;0,"- ",IF(ISERROR(($E14-S15)/O15),"- ",(($E14-S15)/O15)))</f>
        <v>56.139107760889807</v>
      </c>
      <c r="U15" s="34">
        <v>31184.681319519848</v>
      </c>
      <c r="V15" s="34">
        <v>-327.52999999999997</v>
      </c>
      <c r="W15" s="34">
        <v>785308.38692319999</v>
      </c>
      <c r="X15" s="38">
        <f>IF(I15&lt;0,"- ",IF(ISERROR((U15+V15+W15)/I15),"- ",(U15+V15+W15)/I15))</f>
        <v>27.525495331536586</v>
      </c>
      <c r="Y15" s="39">
        <f>IF(ISERROR(W15/H15),"- ",(W15/H15))</f>
        <v>4.6429336506750412</v>
      </c>
      <c r="Z15" s="34">
        <v>213.80822129007458</v>
      </c>
      <c r="AA15" s="40">
        <f>IF(Z15&lt;0,"- ",IF(ISERROR(($E14/Z15)),"- ",(($E14/Z15))))</f>
        <v>7.6825857775201127</v>
      </c>
      <c r="AB15" s="34">
        <v>9</v>
      </c>
      <c r="AC15" s="41">
        <f>IF(ISERROR(AB15/$E14*100),"- ",(AB15/$E14*100))</f>
        <v>0.54791184707171559</v>
      </c>
      <c r="AD15" s="42">
        <v>30.759282226227221</v>
      </c>
      <c r="AE15" s="34">
        <v>956.27</v>
      </c>
      <c r="AF15" s="43">
        <v>0.3213301911199038</v>
      </c>
      <c r="AG15" s="44">
        <v>6.2191385971897368</v>
      </c>
    </row>
    <row r="16" spans="1:33" s="45" customFormat="1" ht="10.5" x14ac:dyDescent="0.15">
      <c r="A16" s="46"/>
      <c r="B16" s="29">
        <v>27</v>
      </c>
      <c r="C16" s="47"/>
      <c r="D16" s="49" t="s">
        <v>813</v>
      </c>
      <c r="E16" s="50"/>
      <c r="F16" s="51"/>
      <c r="G16" s="33" t="s">
        <v>407</v>
      </c>
      <c r="H16" s="34">
        <v>202333.66048624998</v>
      </c>
      <c r="I16" s="34">
        <v>37901.875103295475</v>
      </c>
      <c r="J16" s="34">
        <v>19598.741840534105</v>
      </c>
      <c r="K16" s="34">
        <v>19598.741840534105</v>
      </c>
      <c r="L16" s="35">
        <f>IF(ISERROR(K16/$H16*100),"- ",(K16/$H16*100))</f>
        <v>9.6863476860124216</v>
      </c>
      <c r="M16" s="35">
        <f>IF(ISERROR(I16/$H16*100),"- ",(I16/$H16*100))</f>
        <v>18.732362678661261</v>
      </c>
      <c r="N16" s="35">
        <v>40.994004954180198</v>
      </c>
      <c r="O16" s="35">
        <v>40.994004954180198</v>
      </c>
      <c r="P16" s="42">
        <f>IF(AND(O16&lt;0,O15&lt;0),"NA",IF(AND(O16&gt;0,O15&lt;0),"LP",IF(AND(O16&lt;0,O15&gt;0),"PL",((O16/O15-1)*100))))</f>
        <v>40.105129774331715</v>
      </c>
      <c r="Q16" s="34">
        <v>17.543232131218662</v>
      </c>
      <c r="R16" s="37">
        <v>17.877484115148334</v>
      </c>
      <c r="S16" s="34">
        <v>0</v>
      </c>
      <c r="T16" s="39">
        <f>IF(O16&lt;0,"- ",IF(ISERROR(($E14-S16)/O16),"- ",(($E14-S16)/O16)))</f>
        <v>40.069273588564137</v>
      </c>
      <c r="U16" s="34">
        <v>25566.149339570984</v>
      </c>
      <c r="V16" s="34">
        <v>-327.52999999999997</v>
      </c>
      <c r="W16" s="34">
        <v>785308.38692319999</v>
      </c>
      <c r="X16" s="39">
        <f>IF(I16&lt;0,"- ",IF(ISERROR((U16+V16+W16)/I16),"- ",(U16+V16+W16)/I16))</f>
        <v>21.385406501756318</v>
      </c>
      <c r="Y16" s="39">
        <f>IF(ISERROR(W16/H16),"- ",(W16/H16))</f>
        <v>3.8812542857967389</v>
      </c>
      <c r="Z16" s="34">
        <v>244.80222624425477</v>
      </c>
      <c r="AA16" s="40">
        <f>IF(Z16&lt;0,"- ",IF(ISERROR(($E14/Z16)),"- ",(($E14/Z16))))</f>
        <v>6.7099062994675274</v>
      </c>
      <c r="AB16" s="34">
        <v>10</v>
      </c>
      <c r="AC16" s="41">
        <f>IF(ISERROR(AB16/$E14*100),"- ",(AB16/$E14*100))</f>
        <v>0.60879094119079513</v>
      </c>
      <c r="AD16" s="42">
        <v>24.393810780813428</v>
      </c>
      <c r="AE16" s="34">
        <v>956.27</v>
      </c>
      <c r="AF16" s="43">
        <v>0.23390687711277805</v>
      </c>
      <c r="AG16" s="44">
        <v>9.5491451124588487</v>
      </c>
    </row>
    <row r="17" spans="1:33" s="45" customFormat="1" ht="10.5" x14ac:dyDescent="0.15">
      <c r="A17" s="46"/>
      <c r="B17" s="29">
        <v>28</v>
      </c>
      <c r="D17" s="47" t="s">
        <v>1122</v>
      </c>
      <c r="E17" s="50"/>
      <c r="F17" s="52"/>
      <c r="G17" s="33" t="s">
        <v>458</v>
      </c>
      <c r="H17" s="34">
        <v>225673.73201049998</v>
      </c>
      <c r="I17" s="34">
        <v>43905.52817427511</v>
      </c>
      <c r="J17" s="34">
        <v>23743.147286925931</v>
      </c>
      <c r="K17" s="34">
        <v>23743.147286925931</v>
      </c>
      <c r="L17" s="35">
        <f>IF(ISERROR(K17/$H17*100),"- ",(K17/$H17*100))</f>
        <v>10.52100617799028</v>
      </c>
      <c r="M17" s="35">
        <f>IF(ISERROR(I17/$H17*100),"- ",(I17/$H17*100))</f>
        <v>19.455311782690025</v>
      </c>
      <c r="N17" s="35">
        <v>49.662713322496963</v>
      </c>
      <c r="O17" s="35">
        <v>49.662713322496963</v>
      </c>
      <c r="P17" s="42">
        <f>IF(AND(O17&lt;0,O16&lt;0),"NA",IF(AND(O17&gt;0,O16&lt;0),"LP",IF(AND(O17&lt;0,O16&gt;0),"PL",((O17/O16-1)*100))))</f>
        <v>21.146283165077318</v>
      </c>
      <c r="Q17" s="34">
        <v>19.344268183948053</v>
      </c>
      <c r="R17" s="37">
        <v>18.802120039489399</v>
      </c>
      <c r="S17" s="34">
        <v>0</v>
      </c>
      <c r="T17" s="39">
        <f>IF(O17&lt;0,"- ",IF(ISERROR(($E14-S17)/O17),"- ",(($E14-S17)/O17)))</f>
        <v>33.075115919127803</v>
      </c>
      <c r="U17" s="34">
        <v>12866.822733118664</v>
      </c>
      <c r="V17" s="34">
        <v>-327.52999999999997</v>
      </c>
      <c r="W17" s="34">
        <v>785308.38692319999</v>
      </c>
      <c r="X17" s="39">
        <f>IF(I17&lt;0,"- ",IF(ISERROR((U17+V17+W17)/I17),"- ",(U17+V17+W17)/I17))</f>
        <v>18.171918499406395</v>
      </c>
      <c r="Y17" s="39">
        <f>IF(ISERROR(W17/H17),"- ",(W17/H17))</f>
        <v>3.4798395893353762</v>
      </c>
      <c r="Z17" s="34">
        <v>283.4649395667517</v>
      </c>
      <c r="AA17" s="40">
        <f>IF(Z17&lt;0,"- ",IF(ISERROR(($E14/Z17)),"- ",(($E14/Z17))))</f>
        <v>5.7947201601388612</v>
      </c>
      <c r="AB17" s="34">
        <v>11</v>
      </c>
      <c r="AC17" s="41">
        <f>IF(ISERROR(AB17/$E14*100),"- ",(AB17/$E14*100))</f>
        <v>0.66967003530987468</v>
      </c>
      <c r="AD17" s="42">
        <v>22.149414045440512</v>
      </c>
      <c r="AE17" s="34">
        <v>956.27</v>
      </c>
      <c r="AF17" s="43">
        <v>0.10215690921919554</v>
      </c>
      <c r="AG17" s="44">
        <v>13.329697251129247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28">
        <v>3</v>
      </c>
      <c r="B19" s="29">
        <v>25</v>
      </c>
      <c r="C19" s="30" t="str">
        <f>VLOOKUP($A19,'All cos summary'!$A$21:$B$35,2,FALSE)</f>
        <v>UNOMINDA IB Equity</v>
      </c>
      <c r="D19" s="63" t="s">
        <v>547</v>
      </c>
      <c r="E19" s="64">
        <v>1025.4000000000001</v>
      </c>
      <c r="F19" s="65">
        <v>6355.2657127290295</v>
      </c>
      <c r="G19" s="33" t="s">
        <v>518</v>
      </c>
      <c r="H19" s="78">
        <v>167746.1</v>
      </c>
      <c r="I19" s="78">
        <v>18737.800000000017</v>
      </c>
      <c r="J19" s="78">
        <v>9429.5000000000182</v>
      </c>
      <c r="K19" s="78">
        <v>9344.1000000000186</v>
      </c>
      <c r="L19" s="79">
        <f>IF(ISERROR(K19/$H19*100),"- ",(K19/$H19*100))</f>
        <v>5.570382858379431</v>
      </c>
      <c r="M19" s="79">
        <f>IF(ISERROR(I19/$H19*100),"- ",(I19/$H19*100))</f>
        <v>11.170334213433287</v>
      </c>
      <c r="N19" s="79">
        <v>16.425124980403801</v>
      </c>
      <c r="O19" s="79">
        <v>16.276367816892854</v>
      </c>
      <c r="P19" s="80" t="s">
        <v>50</v>
      </c>
      <c r="Q19" s="78">
        <v>16.257866159799502</v>
      </c>
      <c r="R19" s="81">
        <v>17.514763396710617</v>
      </c>
      <c r="S19" s="78">
        <v>0</v>
      </c>
      <c r="T19" s="82">
        <f>IF(O19&lt;0,"- ",IF(ISERROR(($E19-S19)/O19),"- ",(($E19-S19)/O19)))</f>
        <v>62.99931357755149</v>
      </c>
      <c r="U19" s="78">
        <v>20540.799999999996</v>
      </c>
      <c r="V19" s="78">
        <v>3862.2</v>
      </c>
      <c r="W19" s="78">
        <v>592088.33012640011</v>
      </c>
      <c r="X19" s="82">
        <f>IF(I19&lt;0,"- ",IF(ISERROR((U19+V19+W19)/I19),"- ",(U19+V19+W19)/I19))</f>
        <v>32.900945155055531</v>
      </c>
      <c r="Y19" s="70">
        <f>IF(ISERROR(W19/H19),"- ",(W19/H19))</f>
        <v>3.5296697218379447</v>
      </c>
      <c r="Z19" s="78">
        <v>99.761361459004675</v>
      </c>
      <c r="AA19" s="71">
        <f>IF(Z19&lt;0,"- ",IF(ISERROR(($E19/Z19)),"- ",(($E19/Z19))))</f>
        <v>10.278528530521024</v>
      </c>
      <c r="AB19" s="78">
        <v>2.9999999999999996</v>
      </c>
      <c r="AC19" s="72">
        <f>IF(ISERROR(AB19/$E19*100),"- ",(AB19/$E19*100))</f>
        <v>0.29256875365710938</v>
      </c>
      <c r="AD19" s="80">
        <v>18.264701203669301</v>
      </c>
      <c r="AE19" s="78">
        <v>1148.3</v>
      </c>
      <c r="AF19" s="74">
        <v>0.36104900513253174</v>
      </c>
      <c r="AG19" s="75">
        <v>7.3893519605541318</v>
      </c>
    </row>
    <row r="20" spans="1:33" s="45" customFormat="1" ht="10.5" x14ac:dyDescent="0.15">
      <c r="A20" s="46"/>
      <c r="B20" s="29">
        <v>26</v>
      </c>
      <c r="C20" s="47"/>
      <c r="D20" s="47" t="s">
        <v>814</v>
      </c>
      <c r="E20" s="48"/>
      <c r="F20" s="32"/>
      <c r="G20" s="33" t="s">
        <v>311</v>
      </c>
      <c r="H20" s="34">
        <v>197197.81673363101</v>
      </c>
      <c r="I20" s="34">
        <v>22789.195156295602</v>
      </c>
      <c r="J20" s="34">
        <v>12486.539077443198</v>
      </c>
      <c r="K20" s="34">
        <v>12486.539077443198</v>
      </c>
      <c r="L20" s="35">
        <f>IF(ISERROR(K20/$H20*100),"- ",(K20/$H20*100))</f>
        <v>6.3319864713865703</v>
      </c>
      <c r="M20" s="35">
        <f>IF(ISERROR(I20/$H20*100),"- ",(I20/$H20*100))</f>
        <v>11.556514942089127</v>
      </c>
      <c r="N20" s="35">
        <v>21.750142098700891</v>
      </c>
      <c r="O20" s="35">
        <v>21.750142098700891</v>
      </c>
      <c r="P20" s="42">
        <f>IF(AND(O20&lt;0,O19&lt;0),"NA",IF(AND(O20&gt;0,O19&lt;0),"LP",IF(AND(O20&lt;0,O19&gt;0),"PL",((O20/O19-1)*100))))</f>
        <v>33.630195283046739</v>
      </c>
      <c r="Q20" s="34">
        <v>16.992876684831458</v>
      </c>
      <c r="R20" s="37">
        <v>20.021038611543236</v>
      </c>
      <c r="S20" s="34">
        <v>0</v>
      </c>
      <c r="T20" s="38">
        <f>IF(O20&lt;0,"- ",IF(ISERROR(($E19-S20)/O20),"- ",(($E19-S20)/O20)))</f>
        <v>47.144519578161557</v>
      </c>
      <c r="U20" s="34">
        <v>22538.020431503362</v>
      </c>
      <c r="V20" s="34">
        <v>4717.8159897784972</v>
      </c>
      <c r="W20" s="34">
        <v>592088.33012640011</v>
      </c>
      <c r="X20" s="38">
        <f>IF(I20&lt;0,"- ",IF(ISERROR((U20+V20+W20)/I20),"- ",(U20+V20+W20)/I20))</f>
        <v>27.177096966348362</v>
      </c>
      <c r="Y20" s="39">
        <f>IF(ISERROR(W20/H20),"- ",(W20/H20))</f>
        <v>3.0025095608749846</v>
      </c>
      <c r="Z20" s="34">
        <v>117.51150355770561</v>
      </c>
      <c r="AA20" s="40">
        <f>IF(Z20&lt;0,"- ",IF(ISERROR(($E19/Z20)),"- ",(($E19/Z20))))</f>
        <v>8.7259542168691908</v>
      </c>
      <c r="AB20" s="34">
        <v>4</v>
      </c>
      <c r="AC20" s="41">
        <f>IF(ISERROR(AB20/$E19*100),"- ",(AB20/$E19*100))</f>
        <v>0.39009167154281249</v>
      </c>
      <c r="AD20" s="42">
        <v>18.390684446327889</v>
      </c>
      <c r="AE20" s="34">
        <v>1148.3</v>
      </c>
      <c r="AF20" s="43">
        <v>0.3381188390349415</v>
      </c>
      <c r="AG20" s="44">
        <v>8.0717764911900804</v>
      </c>
    </row>
    <row r="21" spans="1:33" s="45" customFormat="1" ht="10.5" x14ac:dyDescent="0.15">
      <c r="A21" s="46"/>
      <c r="B21" s="29">
        <v>27</v>
      </c>
      <c r="C21" s="47"/>
      <c r="D21" s="49" t="s">
        <v>815</v>
      </c>
      <c r="E21" s="50"/>
      <c r="F21" s="51"/>
      <c r="G21" s="33" t="s">
        <v>407</v>
      </c>
      <c r="H21" s="34">
        <v>229694.32657784238</v>
      </c>
      <c r="I21" s="34">
        <v>26539.437799317951</v>
      </c>
      <c r="J21" s="34">
        <v>14708.288478205252</v>
      </c>
      <c r="K21" s="34">
        <v>14708.288478205252</v>
      </c>
      <c r="L21" s="35">
        <f>IF(ISERROR(K21/$H21*100),"- ",(K21/$H21*100))</f>
        <v>6.403418272162102</v>
      </c>
      <c r="M21" s="35">
        <f>IF(ISERROR(I21/$H21*100),"- ",(I21/$H21*100))</f>
        <v>11.554241758915998</v>
      </c>
      <c r="N21" s="35">
        <v>25.620178853847396</v>
      </c>
      <c r="O21" s="35">
        <v>25.620178853847396</v>
      </c>
      <c r="P21" s="42">
        <f>IF(AND(O21&lt;0,O20&lt;0),"NA",IF(AND(O21&gt;0,O20&lt;0),"LP",IF(AND(O21&lt;0,O20&gt;0),"PL",((O21/O20-1)*100))))</f>
        <v>17.79315618989752</v>
      </c>
      <c r="Q21" s="34">
        <v>17.358526611835892</v>
      </c>
      <c r="R21" s="37">
        <v>20.004575766401402</v>
      </c>
      <c r="S21" s="34">
        <v>0</v>
      </c>
      <c r="T21" s="39">
        <f>IF(O21&lt;0,"- ",IF(ISERROR(($E19-S21)/O21),"- ",(($E19-S21)/O21)))</f>
        <v>40.02313980122802</v>
      </c>
      <c r="U21" s="34">
        <v>20219.468691041351</v>
      </c>
      <c r="V21" s="34">
        <v>5664.6734560617033</v>
      </c>
      <c r="W21" s="34">
        <v>592088.33012640011</v>
      </c>
      <c r="X21" s="39">
        <f>IF(I21&lt;0,"- ",IF(ISERROR((U21+V21+W21)/I21),"- ",(U21+V21+W21)/I21))</f>
        <v>23.285062665848361</v>
      </c>
      <c r="Y21" s="39">
        <f>IF(ISERROR(W21/H21),"- ",(W21/H21))</f>
        <v>2.5777229196200628</v>
      </c>
      <c r="Z21" s="34">
        <v>138.63168241155304</v>
      </c>
      <c r="AA21" s="40">
        <f>IF(Z21&lt;0,"- ",IF(ISERROR(($E19/Z21)),"- ",(($E19/Z21))))</f>
        <v>7.3965776232587013</v>
      </c>
      <c r="AB21" s="34">
        <v>4.5</v>
      </c>
      <c r="AC21" s="41">
        <f>IF(ISERROR(AB21/$E19*100),"- ",(AB21/$E19*100))</f>
        <v>0.4388531304856641</v>
      </c>
      <c r="AD21" s="42">
        <v>17.564280193634296</v>
      </c>
      <c r="AE21" s="34">
        <v>1148.3</v>
      </c>
      <c r="AF21" s="43">
        <v>0.25686649765546787</v>
      </c>
      <c r="AG21" s="44">
        <v>8.7940070718701921</v>
      </c>
    </row>
    <row r="22" spans="1:33" s="45" customFormat="1" ht="10.5" x14ac:dyDescent="0.15">
      <c r="A22" s="46"/>
      <c r="B22" s="29">
        <v>28</v>
      </c>
      <c r="D22" s="47" t="s">
        <v>1124</v>
      </c>
      <c r="E22" s="50"/>
      <c r="F22" s="52"/>
      <c r="G22" s="33" t="s">
        <v>458</v>
      </c>
      <c r="H22" s="34">
        <v>262293.19121241861</v>
      </c>
      <c r="I22" s="34">
        <v>30341.435536481906</v>
      </c>
      <c r="J22" s="34">
        <v>17331.040924041954</v>
      </c>
      <c r="K22" s="34">
        <v>17331.040924041954</v>
      </c>
      <c r="L22" s="35">
        <f>IF(ISERROR(K22/$H22*100),"- ",(K22/$H22*100))</f>
        <v>6.6075069825226151</v>
      </c>
      <c r="M22" s="35">
        <f>IF(ISERROR(I22/$H22*100),"- ",(I22/$H22*100))</f>
        <v>11.567755684481281</v>
      </c>
      <c r="N22" s="35">
        <v>30.188717664550772</v>
      </c>
      <c r="O22" s="35">
        <v>30.188717664550772</v>
      </c>
      <c r="P22" s="42">
        <f>IF(AND(O22&lt;0,O21&lt;0),"NA",IF(AND(O22&gt;0,O21&lt;0),"LP",IF(AND(O22&lt;0,O21&gt;0),"PL",((O22/O21-1)*100))))</f>
        <v>17.831799054819307</v>
      </c>
      <c r="Q22" s="34">
        <v>18.045188183326445</v>
      </c>
      <c r="R22" s="37">
        <v>19.962644936182762</v>
      </c>
      <c r="S22" s="34">
        <v>0</v>
      </c>
      <c r="T22" s="39">
        <f>IF(O22&lt;0,"- ",IF(ISERROR(($E19-S22)/O22),"- ",(($E19-S22)/O22)))</f>
        <v>33.966331773147168</v>
      </c>
      <c r="U22" s="34">
        <v>14563.04740401148</v>
      </c>
      <c r="V22" s="34">
        <v>6712.9280873811813</v>
      </c>
      <c r="W22" s="34">
        <v>592088.33012640011</v>
      </c>
      <c r="X22" s="39">
        <f>IF(I22&lt;0,"- ",IF(ISERROR((U22+V22+W22)/I22),"- ",(U22+V22+W22)/I22))</f>
        <v>20.2154016371538</v>
      </c>
      <c r="Y22" s="39">
        <f>IF(ISERROR(W22/H22),"- ",(W22/H22))</f>
        <v>2.2573530307422138</v>
      </c>
      <c r="Z22" s="34">
        <v>163.82040007610379</v>
      </c>
      <c r="AA22" s="40">
        <f>IF(Z22&lt;0,"- ",IF(ISERROR(($E19/Z22)),"- ",(($E19/Z22))))</f>
        <v>6.2592937114281497</v>
      </c>
      <c r="AB22" s="34">
        <v>5</v>
      </c>
      <c r="AC22" s="41">
        <f>IF(ISERROR(AB22/$E19*100),"- ",(AB22/$E19*100))</f>
        <v>0.48761458942851565</v>
      </c>
      <c r="AD22" s="42">
        <v>16.562478921955904</v>
      </c>
      <c r="AE22" s="34">
        <v>1148.3</v>
      </c>
      <c r="AF22" s="43">
        <v>0.15658153818597087</v>
      </c>
      <c r="AG22" s="44">
        <v>10.960071816060532</v>
      </c>
    </row>
    <row r="23" spans="1:33" s="45" customFormat="1" ht="10.5" x14ac:dyDescent="0.15">
      <c r="A23" s="46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28">
        <v>4</v>
      </c>
      <c r="B24" s="29">
        <v>25</v>
      </c>
      <c r="C24" s="30" t="str">
        <f>VLOOKUP($A24,'All cos summary'!$A$21:$B$35,2,FALSE)</f>
        <v>MRF IB Equity</v>
      </c>
      <c r="D24" s="63" t="s">
        <v>549</v>
      </c>
      <c r="E24" s="64">
        <v>126390</v>
      </c>
      <c r="F24" s="65">
        <v>5753.6420734181293</v>
      </c>
      <c r="G24" s="33" t="s">
        <v>518</v>
      </c>
      <c r="H24" s="78">
        <v>281531.8</v>
      </c>
      <c r="I24" s="78">
        <v>40844.700000000004</v>
      </c>
      <c r="J24" s="78">
        <v>18692.900000000001</v>
      </c>
      <c r="K24" s="78">
        <v>18692.900000000001</v>
      </c>
      <c r="L24" s="79">
        <f>IF(ISERROR(K24/$H24*100),"- ",(K24/$H24*100))</f>
        <v>6.6397117483708774</v>
      </c>
      <c r="M24" s="79">
        <f>IF(ISERROR(I24/$H24*100),"- ",(I24/$H24*100))</f>
        <v>14.508023605148693</v>
      </c>
      <c r="N24" s="79">
        <v>4408.7028301886794</v>
      </c>
      <c r="O24" s="79">
        <v>4408.7028301886794</v>
      </c>
      <c r="P24" s="80" t="s">
        <v>50</v>
      </c>
      <c r="Q24" s="78">
        <v>13.29481826002217</v>
      </c>
      <c r="R24" s="81">
        <v>10.62354634435353</v>
      </c>
      <c r="S24" s="78">
        <v>0</v>
      </c>
      <c r="T24" s="82">
        <f>IF(O24&lt;0,"- ",IF(ISERROR(($E24-S24)/O24),"- ",(($E24-S24)/O24)))</f>
        <v>28.668296518999192</v>
      </c>
      <c r="U24" s="78">
        <v>-187.49999999999272</v>
      </c>
      <c r="V24" s="78">
        <v>1.8</v>
      </c>
      <c r="W24" s="78">
        <v>536038.06377000001</v>
      </c>
      <c r="X24" s="82">
        <f>IF(I24&lt;0,"- ",IF(ISERROR((U24+V24+W24)/I24),"- ",(U24+V24+W24)/I24))</f>
        <v>13.119263056651169</v>
      </c>
      <c r="Y24" s="70">
        <f>IF(ISERROR(W24/H24),"- ",(W24/H24))</f>
        <v>1.9040053868515032</v>
      </c>
      <c r="Z24" s="78">
        <v>43604.858490566039</v>
      </c>
      <c r="AA24" s="71">
        <f>IF(Z24&lt;0,"- ",IF(ISERROR(($E24/Z24)),"- ",(($E24/Z24))))</f>
        <v>2.8985302183091508</v>
      </c>
      <c r="AB24" s="78">
        <v>235</v>
      </c>
      <c r="AC24" s="72">
        <f>IF(ISERROR(AB24/$E24*100),"- ",(AB24/$E24*100))</f>
        <v>0.18593243136324078</v>
      </c>
      <c r="AD24" s="80">
        <v>5.3303660748198514</v>
      </c>
      <c r="AE24" s="78">
        <v>42.4</v>
      </c>
      <c r="AF24" s="74">
        <v>-1.0655891429252992E-3</v>
      </c>
      <c r="AG24" s="75">
        <v>6.7519928894814329</v>
      </c>
    </row>
    <row r="25" spans="1:33" s="45" customFormat="1" ht="10.5" x14ac:dyDescent="0.15">
      <c r="A25" s="46"/>
      <c r="B25" s="29">
        <v>26</v>
      </c>
      <c r="C25" s="47"/>
      <c r="D25" s="47" t="s">
        <v>816</v>
      </c>
      <c r="E25" s="48"/>
      <c r="F25" s="32"/>
      <c r="G25" s="33" t="s">
        <v>311</v>
      </c>
      <c r="H25" s="34">
        <v>312474.25346327701</v>
      </c>
      <c r="I25" s="34">
        <v>49646.985419893055</v>
      </c>
      <c r="J25" s="34">
        <v>24959.6335444996</v>
      </c>
      <c r="K25" s="34">
        <v>24959.6335444996</v>
      </c>
      <c r="L25" s="35">
        <f>IF(ISERROR(K25/$H25*100),"- ",(K25/$H25*100))</f>
        <v>7.9877408355606931</v>
      </c>
      <c r="M25" s="35">
        <f>IF(ISERROR(I25/$H25*100),"- ",(I25/$H25*100))</f>
        <v>15.888344357858506</v>
      </c>
      <c r="N25" s="35">
        <v>5886.7060246461306</v>
      </c>
      <c r="O25" s="35">
        <v>5886.7060246461306</v>
      </c>
      <c r="P25" s="42">
        <f>IF(AND(O25&lt;0,O24&lt;0),"NA",IF(AND(O25&gt;0,O24&lt;0),"LP",IF(AND(O25&lt;0,O24&gt;0),"PL",((O25/O24-1)*100))))</f>
        <v>33.524672707282413</v>
      </c>
      <c r="Q25" s="34">
        <v>15.384922435324997</v>
      </c>
      <c r="R25" s="37">
        <v>12.689275000546196</v>
      </c>
      <c r="S25" s="34">
        <v>0</v>
      </c>
      <c r="T25" s="38">
        <f>IF(O25&lt;0,"- ",IF(ISERROR(($E24-S25)/O25),"- ",(($E24-S25)/O25)))</f>
        <v>21.470411376215736</v>
      </c>
      <c r="U25" s="34">
        <v>-22302.540984380161</v>
      </c>
      <c r="V25" s="34">
        <v>1.8</v>
      </c>
      <c r="W25" s="34">
        <v>536038.06377000001</v>
      </c>
      <c r="X25" s="38">
        <f>IF(I25&lt;0,"- ",IF(ISERROR((U25+V25+W25)/I25),"- ",(U25+V25+W25)/I25))</f>
        <v>10.347804976287048</v>
      </c>
      <c r="Y25" s="39">
        <f>IF(ISERROR(W25/H25),"- ",(W25/H25))</f>
        <v>1.7154631392150743</v>
      </c>
      <c r="Z25" s="34">
        <v>49177.527018341993</v>
      </c>
      <c r="AA25" s="40">
        <f>IF(Z25&lt;0,"- ",IF(ISERROR(($E24/Z25)),"- ",(($E24/Z25))))</f>
        <v>2.5700763674606835</v>
      </c>
      <c r="AB25" s="34">
        <v>314.0374968701766</v>
      </c>
      <c r="AC25" s="41">
        <f>IF(ISERROR(AB25/$E24*100),"- ",(AB25/$E24*100))</f>
        <v>0.24846704396722574</v>
      </c>
      <c r="AD25" s="42">
        <v>5.3346896474086183</v>
      </c>
      <c r="AE25" s="34">
        <v>42.4</v>
      </c>
      <c r="AF25" s="43">
        <v>-0.11338326963195244</v>
      </c>
      <c r="AG25" s="44">
        <v>8.8161231850789967</v>
      </c>
    </row>
    <row r="26" spans="1:33" s="45" customFormat="1" ht="10.5" x14ac:dyDescent="0.15">
      <c r="A26" s="46"/>
      <c r="B26" s="29">
        <v>27</v>
      </c>
      <c r="C26" s="47"/>
      <c r="D26" s="49" t="s">
        <v>817</v>
      </c>
      <c r="E26" s="50"/>
      <c r="F26" s="51"/>
      <c r="G26" s="33" t="s">
        <v>407</v>
      </c>
      <c r="H26" s="34">
        <v>340864.86775237584</v>
      </c>
      <c r="I26" s="34">
        <v>56033.426615584089</v>
      </c>
      <c r="J26" s="34">
        <v>29475.655840218566</v>
      </c>
      <c r="K26" s="34">
        <v>29475.655840218566</v>
      </c>
      <c r="L26" s="35">
        <f>IF(ISERROR(K26/$H26*100),"- ",(K26/$H26*100))</f>
        <v>8.6473141202781285</v>
      </c>
      <c r="M26" s="35">
        <f>IF(ISERROR(I26/$H26*100),"- ",(I26/$H26*100))</f>
        <v>16.438604243688161</v>
      </c>
      <c r="N26" s="35">
        <v>6951.8056226930576</v>
      </c>
      <c r="O26" s="35">
        <v>6951.8056226930576</v>
      </c>
      <c r="P26" s="42">
        <f>IF(AND(O26&lt;0,O25&lt;0),"NA",IF(AND(O26&gt;0,O25&lt;0),"LP",IF(AND(O26&lt;0,O25&gt;0),"PL",((O26/O25-1)*100))))</f>
        <v>18.093303684397142</v>
      </c>
      <c r="Q26" s="34">
        <v>16.130700749173016</v>
      </c>
      <c r="R26" s="37">
        <v>13.24968309383009</v>
      </c>
      <c r="S26" s="34">
        <v>0</v>
      </c>
      <c r="T26" s="39">
        <f>IF(O26&lt;0,"- ",IF(ISERROR(($E24-S26)/O26),"- ",(($E24-S26)/O26)))</f>
        <v>18.180888082862971</v>
      </c>
      <c r="U26" s="34">
        <v>-48366.795145173819</v>
      </c>
      <c r="V26" s="34">
        <v>1.8</v>
      </c>
      <c r="W26" s="34">
        <v>536038.06377000001</v>
      </c>
      <c r="X26" s="39">
        <f>IF(I26&lt;0,"- ",IF(ISERROR((U26+V26+W26)/I26),"- ",(U26+V26+W26)/I26))</f>
        <v>8.7032526490035131</v>
      </c>
      <c r="Y26" s="39">
        <f>IF(ISERROR(W26/H26),"- ",(W26/H26))</f>
        <v>1.5725823177512368</v>
      </c>
      <c r="Z26" s="34">
        <v>55757.897828615562</v>
      </c>
      <c r="AA26" s="40">
        <f>IF(Z26&lt;0,"- ",IF(ISERROR(($E24/Z26)),"- ",(($E24/Z26))))</f>
        <v>2.2667640804624321</v>
      </c>
      <c r="AB26" s="34">
        <v>371.43481241948757</v>
      </c>
      <c r="AC26" s="41">
        <f>IF(ISERROR(AB26/$E24*100),"- ",(AB26/$E24*100))</f>
        <v>0.29387990538767905</v>
      </c>
      <c r="AD26" s="42">
        <v>5.3429976696557508</v>
      </c>
      <c r="AE26" s="34">
        <v>42.4</v>
      </c>
      <c r="AF26" s="43">
        <v>-0.21741315146029941</v>
      </c>
      <c r="AG26" s="44">
        <v>10.423379852327644</v>
      </c>
    </row>
    <row r="27" spans="1:33" s="45" customFormat="1" ht="10.5" x14ac:dyDescent="0.15">
      <c r="A27" s="46"/>
      <c r="B27" s="29">
        <v>28</v>
      </c>
      <c r="D27" s="47" t="s">
        <v>1123</v>
      </c>
      <c r="E27" s="50"/>
      <c r="F27" s="52"/>
      <c r="G27" s="33" t="s">
        <v>458</v>
      </c>
      <c r="H27" s="34">
        <v>371635.33073999564</v>
      </c>
      <c r="I27" s="34">
        <v>61749.979437202652</v>
      </c>
      <c r="J27" s="34">
        <v>34039.889703481036</v>
      </c>
      <c r="K27" s="34">
        <v>34039.889703481036</v>
      </c>
      <c r="L27" s="35">
        <f>IF(ISERROR(K27/$H27*100),"- ",(K27/$H27*100))</f>
        <v>9.1594869722696259</v>
      </c>
      <c r="M27" s="35">
        <f>IF(ISERROR(I27/$H27*100),"- ",(I27/$H27*100))</f>
        <v>16.615745148408482</v>
      </c>
      <c r="N27" s="35">
        <v>8028.2758734625077</v>
      </c>
      <c r="O27" s="35">
        <v>8028.2758734625077</v>
      </c>
      <c r="P27" s="42">
        <f>IF(AND(O27&lt;0,O26&lt;0),"NA",IF(AND(O27&gt;0,O26&lt;0),"LP",IF(AND(O27&lt;0,O26&gt;0),"PL",((O27/O26-1)*100))))</f>
        <v>15.484757618301149</v>
      </c>
      <c r="Q27" s="34">
        <v>16.523027329497523</v>
      </c>
      <c r="R27" s="37">
        <v>13.479908397403975</v>
      </c>
      <c r="S27" s="34">
        <v>0</v>
      </c>
      <c r="T27" s="39">
        <f>IF(O27&lt;0,"- ",IF(ISERROR(($E24-S27)/O27),"- ",(($E24-S27)/O27)))</f>
        <v>15.743106240006346</v>
      </c>
      <c r="U27" s="34">
        <v>-79361.770779341445</v>
      </c>
      <c r="V27" s="34">
        <v>1.8</v>
      </c>
      <c r="W27" s="34">
        <v>536038.06377000001</v>
      </c>
      <c r="X27" s="39">
        <f>IF(I27&lt;0,"- ",IF(ISERROR((U27+V27+W27)/I27),"- ",(U27+V27+W27)/I27))</f>
        <v>7.3955991103621761</v>
      </c>
      <c r="Y27" s="39">
        <f>IF(ISERROR(W27/H27),"- ",(W27/H27))</f>
        <v>1.442376489615903</v>
      </c>
      <c r="Z27" s="34">
        <v>63356.796971664124</v>
      </c>
      <c r="AA27" s="40">
        <f>IF(Z27&lt;0,"- ",IF(ISERROR(($E24/Z27)),"- ",(($E24/Z27))))</f>
        <v>1.9948925141611409</v>
      </c>
      <c r="AB27" s="34">
        <v>429.37673041395584</v>
      </c>
      <c r="AC27" s="41">
        <f>IF(ISERROR(AB27/$E24*100),"- ",(AB27/$E24*100))</f>
        <v>0.33972365726240672</v>
      </c>
      <c r="AD27" s="42">
        <v>5.3483056285255719</v>
      </c>
      <c r="AE27" s="34">
        <v>42.4</v>
      </c>
      <c r="AF27" s="43">
        <v>-0.31427298508079576</v>
      </c>
      <c r="AG27" s="44">
        <v>11.893265734060581</v>
      </c>
    </row>
    <row r="28" spans="1:33" s="45" customFormat="1" ht="10.5" x14ac:dyDescent="0.15">
      <c r="A28" s="46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28">
        <v>5</v>
      </c>
      <c r="B29" s="29">
        <v>25</v>
      </c>
      <c r="C29" s="30" t="str">
        <f>VLOOKUP($A29,'All cos summary'!$A$21:$B$35,2,FALSE)</f>
        <v>TIINDIA IB Equity</v>
      </c>
      <c r="D29" s="63" t="s">
        <v>552</v>
      </c>
      <c r="E29" s="64">
        <v>2567.3000000000002</v>
      </c>
      <c r="F29" s="65">
        <v>5333.6368870681044</v>
      </c>
      <c r="G29" s="33" t="s">
        <v>518</v>
      </c>
      <c r="H29" s="78">
        <v>78925.3</v>
      </c>
      <c r="I29" s="78">
        <v>9605.8000000000065</v>
      </c>
      <c r="J29" s="78">
        <v>7467.9000000000069</v>
      </c>
      <c r="K29" s="78">
        <v>7467.9000000000069</v>
      </c>
      <c r="L29" s="79">
        <f>IF(ISERROR(K29/$H29*100),"- ",(K29/$H29*100))</f>
        <v>9.4619849401902894</v>
      </c>
      <c r="M29" s="79">
        <f>IF(ISERROR(I29/$H29*100),"- ",(I29/$H29*100))</f>
        <v>12.170748796646965</v>
      </c>
      <c r="N29" s="79">
        <v>38.67374417400314</v>
      </c>
      <c r="O29" s="79">
        <v>38.67374417400314</v>
      </c>
      <c r="P29" s="80" t="s">
        <v>50</v>
      </c>
      <c r="Q29" s="78">
        <v>20.293937550709977</v>
      </c>
      <c r="R29" s="81">
        <v>16.268020755728095</v>
      </c>
      <c r="S29" s="78">
        <v>0</v>
      </c>
      <c r="T29" s="82">
        <f>IF(O29&lt;0,"- ",IF(ISERROR(($E29-S29)/O29),"- ",(($E29-S29)/O29)))</f>
        <v>66.383538879738566</v>
      </c>
      <c r="U29" s="78">
        <v>625.5</v>
      </c>
      <c r="V29" s="78">
        <v>0</v>
      </c>
      <c r="W29" s="78">
        <v>496908.28058369999</v>
      </c>
      <c r="X29" s="82">
        <f>IF(I29&lt;0,"- ",IF(ISERROR((U29+V29+W29)/I29),"- ",(U29+V29+W29)/I29))</f>
        <v>51.795142578827338</v>
      </c>
      <c r="Y29" s="70">
        <f>IF(ISERROR(W29/H29),"- ",(W29/H29))</f>
        <v>6.2959314767723402</v>
      </c>
      <c r="Z29" s="78">
        <v>269.8415328845158</v>
      </c>
      <c r="AA29" s="71">
        <f>IF(Z29&lt;0,"- ",IF(ISERROR(($E29/Z29)),"- ",(($E29/Z29))))</f>
        <v>9.5141024902891012</v>
      </c>
      <c r="AB29" s="78">
        <v>3.5</v>
      </c>
      <c r="AC29" s="72">
        <f>IF(ISERROR(AB29/$E29*100),"- ",(AB29/$E29*100))</f>
        <v>0.1363299964943715</v>
      </c>
      <c r="AD29" s="80">
        <v>9.050067622758732</v>
      </c>
      <c r="AE29" s="78">
        <v>193.5</v>
      </c>
      <c r="AF29" s="74">
        <v>1.3625847939458103E-2</v>
      </c>
      <c r="AG29" s="75">
        <v>32.042492917847049</v>
      </c>
    </row>
    <row r="30" spans="1:33" s="45" customFormat="1" ht="10.5" x14ac:dyDescent="0.15">
      <c r="A30" s="46"/>
      <c r="B30" s="29">
        <v>26</v>
      </c>
      <c r="C30" s="47"/>
      <c r="D30" s="47" t="s">
        <v>818</v>
      </c>
      <c r="E30" s="48"/>
      <c r="F30" s="32"/>
      <c r="G30" s="33" t="s">
        <v>311</v>
      </c>
      <c r="H30" s="34">
        <v>84908.8080692558</v>
      </c>
      <c r="I30" s="34">
        <v>11248.815501935147</v>
      </c>
      <c r="J30" s="34">
        <v>8832.9062612894613</v>
      </c>
      <c r="K30" s="34">
        <v>8832.9062612894613</v>
      </c>
      <c r="L30" s="35">
        <f>IF(ISERROR(K30/$H30*100),"- ",(K30/$H30*100))</f>
        <v>10.402815046096169</v>
      </c>
      <c r="M30" s="35">
        <f>IF(ISERROR(I30/$H30*100),"- ",(I30/$H30*100))</f>
        <v>13.248113779621143</v>
      </c>
      <c r="N30" s="35">
        <v>45.742652829049518</v>
      </c>
      <c r="O30" s="35">
        <v>45.742652829049518</v>
      </c>
      <c r="P30" s="42">
        <f>IF(AND(O30&lt;0,O29&lt;0),"NA",IF(AND(O30&gt;0,O29&lt;0),"LP",IF(AND(O30&lt;0,O29&gt;0),"PL",((O30/O29-1)*100))))</f>
        <v>18.278314670649777</v>
      </c>
      <c r="Q30" s="34">
        <v>19.791743558629342</v>
      </c>
      <c r="R30" s="37">
        <v>15.750206896436589</v>
      </c>
      <c r="S30" s="34">
        <v>0</v>
      </c>
      <c r="T30" s="38">
        <f>IF(O30&lt;0,"- ",IF(ISERROR(($E29-S30)/O30),"- ",(($E29-S30)/O30)))</f>
        <v>56.124860304770081</v>
      </c>
      <c r="U30" s="34">
        <v>-2653.6435803131676</v>
      </c>
      <c r="V30" s="34">
        <v>0</v>
      </c>
      <c r="W30" s="34">
        <v>496908.28058369999</v>
      </c>
      <c r="X30" s="38">
        <f>IF(I30&lt;0,"- ",IF(ISERROR((U30+V30+W30)/I30),"- ",(U30+V30+W30)/I30))</f>
        <v>43.938371726192827</v>
      </c>
      <c r="Y30" s="39">
        <f>IF(ISERROR(W30/H30),"- ",(W30/H30))</f>
        <v>5.8522583449575354</v>
      </c>
      <c r="Z30" s="34">
        <v>311.00992043066037</v>
      </c>
      <c r="AA30" s="40">
        <f>IF(Z30&lt;0,"- ",IF(ISERROR(($E29/Z30)),"- ",(($E29/Z30))))</f>
        <v>8.2547206096995858</v>
      </c>
      <c r="AB30" s="34">
        <v>4.5742652829049506</v>
      </c>
      <c r="AC30" s="41">
        <f>IF(ISERROR(AB30/$E29*100),"- ",(AB30/$E29*100))</f>
        <v>0.17817416285221635</v>
      </c>
      <c r="AD30" s="42">
        <v>9.9999999999999982</v>
      </c>
      <c r="AE30" s="34">
        <v>193.5</v>
      </c>
      <c r="AF30" s="43">
        <v>-4.7317874981310709E-2</v>
      </c>
      <c r="AG30" s="44">
        <v>93.279750150526141</v>
      </c>
    </row>
    <row r="31" spans="1:33" s="45" customFormat="1" ht="10.5" x14ac:dyDescent="0.15">
      <c r="A31" s="46"/>
      <c r="B31" s="29">
        <v>27</v>
      </c>
      <c r="C31" s="47"/>
      <c r="D31" s="49" t="s">
        <v>819</v>
      </c>
      <c r="E31" s="50"/>
      <c r="F31" s="51"/>
      <c r="G31" s="33" t="s">
        <v>407</v>
      </c>
      <c r="H31" s="34">
        <v>93897.711149583396</v>
      </c>
      <c r="I31" s="34">
        <v>12695.381003516995</v>
      </c>
      <c r="J31" s="34">
        <v>9945.7750223139446</v>
      </c>
      <c r="K31" s="34">
        <v>9945.7750223139446</v>
      </c>
      <c r="L31" s="35">
        <f>IF(ISERROR(K31/$H31*100),"- ",(K31/$H31*100))</f>
        <v>10.592137870613124</v>
      </c>
      <c r="M31" s="35">
        <f>IF(ISERROR(I31/$H31*100),"- ",(I31/$H31*100))</f>
        <v>13.520437131095417</v>
      </c>
      <c r="N31" s="35">
        <v>51.50582611244922</v>
      </c>
      <c r="O31" s="35">
        <v>51.50582611244922</v>
      </c>
      <c r="P31" s="42">
        <f>IF(AND(O31&lt;0,O30&lt;0),"NA",IF(AND(O31&gt;0,O30&lt;0),"LP",IF(AND(O31&lt;0,O30&gt;0),"PL",((O31/O30-1)*100))))</f>
        <v>12.599123415377678</v>
      </c>
      <c r="Q31" s="34">
        <v>19.579871795059614</v>
      </c>
      <c r="R31" s="37">
        <v>15.4718660623096</v>
      </c>
      <c r="S31" s="34">
        <v>0</v>
      </c>
      <c r="T31" s="39">
        <f>IF(O31&lt;0,"- ",IF(ISERROR(($E29-S31)/O31),"- ",(($E29-S31)/O31)))</f>
        <v>49.844846569298511</v>
      </c>
      <c r="U31" s="34">
        <v>-6880.8349147427634</v>
      </c>
      <c r="V31" s="34">
        <v>0</v>
      </c>
      <c r="W31" s="34">
        <v>496908.28058369999</v>
      </c>
      <c r="X31" s="39">
        <f>IF(I31&lt;0,"- ",IF(ISERROR((U31+V31+W31)/I31),"- ",(U31+V31+W31)/I31))</f>
        <v>38.598876672799754</v>
      </c>
      <c r="Y31" s="39">
        <f>IF(ISERROR(W31/H31),"- ",(W31/H31))</f>
        <v>5.2920169671878599</v>
      </c>
      <c r="Z31" s="34">
        <v>354.78987262624219</v>
      </c>
      <c r="AA31" s="40">
        <f>IF(Z31&lt;0,"- ",IF(ISERROR(($E29/Z31)),"- ",(($E29/Z31))))</f>
        <v>7.2361141004285496</v>
      </c>
      <c r="AB31" s="34">
        <v>7.7258739168673864</v>
      </c>
      <c r="AC31" s="41">
        <f>IF(ISERROR(AB31/$E29*100),"- ",(AB31/$E29*100))</f>
        <v>0.3009338182864249</v>
      </c>
      <c r="AD31" s="42">
        <v>15.000000000000005</v>
      </c>
      <c r="AE31" s="34">
        <v>193.5</v>
      </c>
      <c r="AF31" s="43">
        <v>-0.10703977916141835</v>
      </c>
      <c r="AG31" s="44">
        <v>105.41800029751928</v>
      </c>
    </row>
    <row r="32" spans="1:33" s="45" customFormat="1" ht="10.5" x14ac:dyDescent="0.15">
      <c r="A32" s="46"/>
      <c r="B32" s="29">
        <v>28</v>
      </c>
      <c r="D32" s="47" t="s">
        <v>1123</v>
      </c>
      <c r="E32" s="50"/>
      <c r="F32" s="52"/>
      <c r="G32" s="33" t="s">
        <v>458</v>
      </c>
      <c r="H32" s="34">
        <v>104568.24633096802</v>
      </c>
      <c r="I32" s="34">
        <v>14087.295059576685</v>
      </c>
      <c r="J32" s="34">
        <v>11040.155199196814</v>
      </c>
      <c r="K32" s="34">
        <v>11040.155199196814</v>
      </c>
      <c r="L32" s="35">
        <f>IF(ISERROR(K32/$H32*100),"- ",(K32/$H32*100))</f>
        <v>10.557846752305396</v>
      </c>
      <c r="M32" s="35">
        <f>IF(ISERROR(I32/$H32*100),"- ",(I32/$H32*100))</f>
        <v>13.471866990089051</v>
      </c>
      <c r="N32" s="35">
        <v>57.173253232505509</v>
      </c>
      <c r="O32" s="35">
        <v>57.173253232505509</v>
      </c>
      <c r="P32" s="42">
        <f>IF(AND(O32&lt;0,O31&lt;0),"NA",IF(AND(O32&gt;0,O31&lt;0),"LP",IF(AND(O32&lt;0,O31&gt;0),"PL",((O32/O31-1)*100))))</f>
        <v>11.003468049775522</v>
      </c>
      <c r="Q32" s="34">
        <v>19.266791928866176</v>
      </c>
      <c r="R32" s="37">
        <v>15.138849306684914</v>
      </c>
      <c r="S32" s="34">
        <v>0</v>
      </c>
      <c r="T32" s="39">
        <f>IF(O32&lt;0,"- ",IF(ISERROR(($E29-S32)/O32),"- ",(($E29-S32)/O32)))</f>
        <v>44.903864217059756</v>
      </c>
      <c r="U32" s="34">
        <v>-11569.691877919488</v>
      </c>
      <c r="V32" s="34">
        <v>0</v>
      </c>
      <c r="W32" s="34">
        <v>496908.28058369999</v>
      </c>
      <c r="X32" s="39">
        <f>IF(I32&lt;0,"- ",IF(ISERROR((U32+V32+W32)/I32),"- ",(U32+V32+W32)/I32))</f>
        <v>34.452220007690009</v>
      </c>
      <c r="Y32" s="39">
        <f>IF(ISERROR(W32/H32),"- ",(W32/H32))</f>
        <v>4.751999751539679</v>
      </c>
      <c r="Z32" s="34">
        <v>400.52847521224658</v>
      </c>
      <c r="AA32" s="40">
        <f>IF(Z32&lt;0,"- ",IF(ISERROR(($E29/Z32)),"- ",(($E29/Z32))))</f>
        <v>6.4097814734384269</v>
      </c>
      <c r="AB32" s="34">
        <v>11.434650646501101</v>
      </c>
      <c r="AC32" s="41">
        <f>IF(ISERROR(AB32/$E29*100),"- ",(AB32/$E29*100))</f>
        <v>0.44539596644338797</v>
      </c>
      <c r="AD32" s="42">
        <v>20</v>
      </c>
      <c r="AE32" s="34">
        <v>193.5</v>
      </c>
      <c r="AF32" s="43">
        <v>-0.15864978227601553</v>
      </c>
      <c r="AG32" s="44">
        <v>117.00973598929085</v>
      </c>
    </row>
    <row r="33" spans="1:33" s="45" customFormat="1" ht="10.5" x14ac:dyDescent="0.15">
      <c r="A33" s="46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28">
        <v>6</v>
      </c>
      <c r="B34" s="29">
        <v>25</v>
      </c>
      <c r="C34" s="30" t="str">
        <f>VLOOKUP($A34,'All cos summary'!$A$21:$B$35,2,FALSE)</f>
        <v>BIL IB Equity</v>
      </c>
      <c r="D34" s="63" t="s">
        <v>539</v>
      </c>
      <c r="E34" s="64">
        <v>2067.1999999999998</v>
      </c>
      <c r="F34" s="65">
        <v>4289.4358951108243</v>
      </c>
      <c r="G34" s="33" t="s">
        <v>518</v>
      </c>
      <c r="H34" s="78">
        <v>106489.5</v>
      </c>
      <c r="I34" s="78">
        <v>27185.999999999993</v>
      </c>
      <c r="J34" s="78">
        <v>16497.925000000003</v>
      </c>
      <c r="K34" s="78">
        <v>16497.925000000003</v>
      </c>
      <c r="L34" s="79">
        <f>IF(ISERROR(K34/$H34*100),"- ",(K34/$H34*100))</f>
        <v>15.492536822879256</v>
      </c>
      <c r="M34" s="79">
        <f>IF(ISERROR(I34/$H34*100),"- ",(I34/$H34*100))</f>
        <v>25.529277534404791</v>
      </c>
      <c r="N34" s="79">
        <v>85.341304696431266</v>
      </c>
      <c r="O34" s="79">
        <v>85.341304696431266</v>
      </c>
      <c r="P34" s="80" t="s">
        <v>50</v>
      </c>
      <c r="Q34" s="78">
        <v>17.392790163365582</v>
      </c>
      <c r="R34" s="81">
        <v>17.148344560848422</v>
      </c>
      <c r="S34" s="78">
        <v>0</v>
      </c>
      <c r="T34" s="82">
        <f>IF(O34&lt;0,"- ",IF(ISERROR(($E34-S34)/O34),"- ",(($E34-S34)/O34)))</f>
        <v>24.222737247259875</v>
      </c>
      <c r="U34" s="78">
        <v>16196.3</v>
      </c>
      <c r="V34" s="78">
        <v>0</v>
      </c>
      <c r="W34" s="78">
        <v>399625.29516799998</v>
      </c>
      <c r="X34" s="82">
        <f>IF(I34&lt;0,"- ",IF(ISERROR((U34+V34+W34)/I34),"- ",(U34+V34+W34)/I34))</f>
        <v>15.295431294342679</v>
      </c>
      <c r="Y34" s="70">
        <f>IF(ISERROR(W34/H34),"- ",(W34/H34))</f>
        <v>3.752720175867104</v>
      </c>
      <c r="Z34" s="78">
        <v>537.33505071980221</v>
      </c>
      <c r="AA34" s="71">
        <f>IF(Z34&lt;0,"- ",IF(ISERROR(($E34/Z34)),"- ",(($E34/Z34))))</f>
        <v>3.8471341060495199</v>
      </c>
      <c r="AB34" s="78">
        <v>16</v>
      </c>
      <c r="AC34" s="72">
        <f>IF(ISERROR(AB34/$E34*100),"- ",(AB34/$E34*100))</f>
        <v>0.77399380804953566</v>
      </c>
      <c r="AD34" s="80">
        <v>18.748248643389999</v>
      </c>
      <c r="AE34" s="78">
        <v>386.6</v>
      </c>
      <c r="AF34" s="74">
        <v>0.16834828198750401</v>
      </c>
      <c r="AG34" s="75">
        <v>15.879227053140092</v>
      </c>
    </row>
    <row r="35" spans="1:33" s="45" customFormat="1" ht="10.5" x14ac:dyDescent="0.15">
      <c r="A35" s="46"/>
      <c r="B35" s="29">
        <v>26</v>
      </c>
      <c r="C35" s="47"/>
      <c r="D35" s="47" t="s">
        <v>820</v>
      </c>
      <c r="E35" s="48"/>
      <c r="F35" s="32"/>
      <c r="G35" s="33" t="s">
        <v>311</v>
      </c>
      <c r="H35" s="34">
        <v>107659.25550196168</v>
      </c>
      <c r="I35" s="34">
        <v>24830.230425675723</v>
      </c>
      <c r="J35" s="34">
        <v>14847.392351463066</v>
      </c>
      <c r="K35" s="34">
        <v>14847.392351463066</v>
      </c>
      <c r="L35" s="35">
        <f>IF(ISERROR(K35/$H35*100),"- ",(K35/$H35*100))</f>
        <v>13.79109699601492</v>
      </c>
      <c r="M35" s="35">
        <f>IF(ISERROR(I35/$H35*100),"- ",(I35/$H35*100))</f>
        <v>23.063721098483061</v>
      </c>
      <c r="N35" s="35">
        <v>76.803345548829469</v>
      </c>
      <c r="O35" s="35">
        <v>76.803345548829469</v>
      </c>
      <c r="P35" s="42">
        <f>IF(AND(O35&lt;0,O34&lt;0),"NA",IF(AND(O35&gt;0,O34&lt;0),"LP",IF(AND(O35&lt;0,O34&gt;0),"PL",((O35/O34-1)*100))))</f>
        <v>-10.004486312896542</v>
      </c>
      <c r="Q35" s="34">
        <v>12.895903013133381</v>
      </c>
      <c r="R35" s="37">
        <v>13.621792897763829</v>
      </c>
      <c r="S35" s="34">
        <v>0</v>
      </c>
      <c r="T35" s="38">
        <f>IF(O35&lt;0,"- ",IF(ISERROR(($E34-S35)/O35),"- ",(($E34-S35)/O35)))</f>
        <v>26.915494178384854</v>
      </c>
      <c r="U35" s="34">
        <v>24560.806628103073</v>
      </c>
      <c r="V35" s="34">
        <v>0</v>
      </c>
      <c r="W35" s="34">
        <v>399625.29516799998</v>
      </c>
      <c r="X35" s="38">
        <f>IF(I35&lt;0,"- ",IF(ISERROR((U35+V35+W35)/I35),"- ",(U35+V35+W35)/I35))</f>
        <v>17.083454101073222</v>
      </c>
      <c r="Y35" s="39">
        <f>IF(ISERROR(W35/H35),"- ",(W35/H35))</f>
        <v>3.7119455573489297</v>
      </c>
      <c r="Z35" s="34">
        <v>590.3189391075955</v>
      </c>
      <c r="AA35" s="40">
        <f>IF(Z35&lt;0,"- ",IF(ISERROR(($E34/Z35)),"- ",(($E34/Z35))))</f>
        <v>3.5018358095118103</v>
      </c>
      <c r="AB35" s="34">
        <v>18</v>
      </c>
      <c r="AC35" s="41">
        <f>IF(ISERROR(AB35/$E34*100),"- ",(AB35/$E34*100))</f>
        <v>0.87074303405572751</v>
      </c>
      <c r="AD35" s="42">
        <v>23.436479063996103</v>
      </c>
      <c r="AE35" s="34">
        <v>386.6</v>
      </c>
      <c r="AF35" s="43">
        <v>0.22533399358647474</v>
      </c>
      <c r="AG35" s="44">
        <v>13.237559236055921</v>
      </c>
    </row>
    <row r="36" spans="1:33" s="45" customFormat="1" ht="10.5" x14ac:dyDescent="0.15">
      <c r="A36" s="46"/>
      <c r="B36" s="29">
        <v>27</v>
      </c>
      <c r="C36" s="47"/>
      <c r="D36" s="49" t="s">
        <v>821</v>
      </c>
      <c r="E36" s="50"/>
      <c r="F36" s="51"/>
      <c r="G36" s="33" t="s">
        <v>407</v>
      </c>
      <c r="H36" s="34">
        <v>128512.91685488819</v>
      </c>
      <c r="I36" s="34">
        <v>31658.825548266053</v>
      </c>
      <c r="J36" s="34">
        <v>18366.611293667287</v>
      </c>
      <c r="K36" s="34">
        <v>18366.611293667287</v>
      </c>
      <c r="L36" s="35">
        <f>IF(ISERROR(K36/$H36*100),"- ",(K36/$H36*100))</f>
        <v>14.291646118659148</v>
      </c>
      <c r="M36" s="35">
        <f>IF(ISERROR(I36/$H36*100),"- ",(I36/$H36*100))</f>
        <v>24.634742034541148</v>
      </c>
      <c r="N36" s="35">
        <v>95.007740103908532</v>
      </c>
      <c r="O36" s="35">
        <v>95.007740103908532</v>
      </c>
      <c r="P36" s="42">
        <f>IF(AND(O36&lt;0,O35&lt;0),"NA",IF(AND(O36&gt;0,O35&lt;0),"LP",IF(AND(O36&lt;0,O35&gt;0),"PL",((O36/O35-1)*100))))</f>
        <v>23.702606214601939</v>
      </c>
      <c r="Q36" s="34">
        <v>15.487678730021241</v>
      </c>
      <c r="R36" s="37">
        <v>15.132890796225281</v>
      </c>
      <c r="S36" s="34">
        <v>0</v>
      </c>
      <c r="T36" s="39">
        <f>IF(O36&lt;0,"- ",IF(ISERROR(($E34-S36)/O36),"- ",(($E34-S36)/O36)))</f>
        <v>21.758227253265201</v>
      </c>
      <c r="U36" s="34">
        <v>18401.951367156224</v>
      </c>
      <c r="V36" s="34">
        <v>0</v>
      </c>
      <c r="W36" s="34">
        <v>399625.29516799998</v>
      </c>
      <c r="X36" s="39">
        <f>IF(I36&lt;0,"- ",IF(ISERROR((U36+V36+W36)/I36),"- ",(U36+V36+W36)/I36))</f>
        <v>13.204129947835398</v>
      </c>
      <c r="Y36" s="39">
        <f>IF(ISERROR(W36/H36),"- ",(W36/H36))</f>
        <v>3.109611896983409</v>
      </c>
      <c r="Z36" s="34">
        <v>665.32667921150414</v>
      </c>
      <c r="AA36" s="40">
        <f>IF(Z36&lt;0,"- ",IF(ISERROR(($E34/Z36)),"- ",(($E34/Z36))))</f>
        <v>3.1070451021893364</v>
      </c>
      <c r="AB36" s="34">
        <v>20</v>
      </c>
      <c r="AC36" s="41">
        <f>IF(ISERROR(AB36/$E34*100),"- ",(AB36/$E34*100))</f>
        <v>0.96749226006191957</v>
      </c>
      <c r="AD36" s="42">
        <v>21.050916460202401</v>
      </c>
      <c r="AE36" s="34">
        <v>386.6</v>
      </c>
      <c r="AF36" s="43">
        <v>0.1516200871374897</v>
      </c>
      <c r="AG36" s="44">
        <v>17.098282326212566</v>
      </c>
    </row>
    <row r="37" spans="1:33" s="45" customFormat="1" ht="10.5" x14ac:dyDescent="0.15">
      <c r="A37" s="46"/>
      <c r="B37" s="29">
        <v>28</v>
      </c>
      <c r="D37" s="47" t="s">
        <v>1122</v>
      </c>
      <c r="E37" s="50"/>
      <c r="F37" s="52"/>
      <c r="G37" s="33" t="s">
        <v>458</v>
      </c>
      <c r="H37" s="34">
        <v>144157.33052500646</v>
      </c>
      <c r="I37" s="34">
        <v>34767.214755232264</v>
      </c>
      <c r="J37" s="34">
        <v>20222.310588426357</v>
      </c>
      <c r="K37" s="34">
        <v>20222.310588426357</v>
      </c>
      <c r="L37" s="35">
        <f>IF(ISERROR(K37/$H37*100),"- ",(K37/$H37*100))</f>
        <v>14.027944687085103</v>
      </c>
      <c r="M37" s="35">
        <f>IF(ISERROR(I37/$H37*100),"- ",(I37/$H37*100))</f>
        <v>24.117548950590006</v>
      </c>
      <c r="N37" s="35">
        <v>104.60699570356645</v>
      </c>
      <c r="O37" s="35">
        <v>104.60699570356645</v>
      </c>
      <c r="P37" s="42">
        <f>IF(AND(O37&lt;0,O36&lt;0),"NA",IF(AND(O37&gt;0,O36&lt;0),"LP",IF(AND(O37&lt;0,O36&gt;0),"PL",((O37/O36-1)*100))))</f>
        <v>10.103656385426451</v>
      </c>
      <c r="Q37" s="34">
        <v>15.607495356685552</v>
      </c>
      <c r="R37" s="37">
        <v>14.803641154741912</v>
      </c>
      <c r="S37" s="34">
        <v>0</v>
      </c>
      <c r="T37" s="39">
        <f>IF(O37&lt;0,"- ",IF(ISERROR(($E34-S37)/O37),"- ",(($E34-S37)/O37)))</f>
        <v>19.761584644472503</v>
      </c>
      <c r="U37" s="34">
        <v>6451.4329270880735</v>
      </c>
      <c r="V37" s="34">
        <v>0</v>
      </c>
      <c r="W37" s="34">
        <v>399625.29516799998</v>
      </c>
      <c r="X37" s="39">
        <f>IF(I37&lt;0,"- ",IF(ISERROR((U37+V37+W37)/I37),"- ",(U37+V37+W37)/I37))</f>
        <v>11.67987516267681</v>
      </c>
      <c r="Y37" s="39">
        <f>IF(ISERROR(W37/H37),"- ",(W37/H37))</f>
        <v>2.7721468877968602</v>
      </c>
      <c r="Z37" s="34">
        <v>747.9336749150707</v>
      </c>
      <c r="AA37" s="40">
        <f>IF(Z37&lt;0,"- ",IF(ISERROR(($E34/Z37)),"- ",(($E34/Z37))))</f>
        <v>2.7638814367259696</v>
      </c>
      <c r="AB37" s="34">
        <v>22</v>
      </c>
      <c r="AC37" s="41">
        <f>IF(ISERROR(AB37/$E34*100),"- ",(AB37/$E34*100))</f>
        <v>1.0642414860681115</v>
      </c>
      <c r="AD37" s="42">
        <v>21.031098209094189</v>
      </c>
      <c r="AE37" s="34">
        <v>386.6</v>
      </c>
      <c r="AF37" s="43">
        <v>4.7227391533169995E-2</v>
      </c>
      <c r="AG37" s="44">
        <v>19.09128906419382</v>
      </c>
    </row>
    <row r="38" spans="1:33" s="45" customFormat="1" ht="10.5" x14ac:dyDescent="0.15">
      <c r="A38" s="46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28">
        <v>7</v>
      </c>
      <c r="B39" s="29">
        <v>25</v>
      </c>
      <c r="C39" s="30" t="str">
        <f>VLOOKUP($A39,'All cos summary'!$A$21:$B$35,2,FALSE)</f>
        <v>ENDU IB Equity</v>
      </c>
      <c r="D39" s="63" t="s">
        <v>544</v>
      </c>
      <c r="E39" s="64">
        <v>2235</v>
      </c>
      <c r="F39" s="65">
        <v>3374.4589199806792</v>
      </c>
      <c r="G39" s="33" t="s">
        <v>518</v>
      </c>
      <c r="H39" s="78">
        <v>115608.1</v>
      </c>
      <c r="I39" s="78">
        <v>15510.760000000009</v>
      </c>
      <c r="J39" s="78">
        <v>8363.5300000000097</v>
      </c>
      <c r="K39" s="78">
        <v>8241.7600000000093</v>
      </c>
      <c r="L39" s="79">
        <f>IF(ISERROR(K39/$H39*100),"- ",(K39/$H39*100))</f>
        <v>7.129050646105255</v>
      </c>
      <c r="M39" s="79">
        <f>IF(ISERROR(I39/$H39*100),"- ",(I39/$H39*100))</f>
        <v>13.416672361192692</v>
      </c>
      <c r="N39" s="79">
        <v>59.458346959377863</v>
      </c>
      <c r="O39" s="79">
        <v>58.592654732621526</v>
      </c>
      <c r="P39" s="80" t="s">
        <v>50</v>
      </c>
      <c r="Q39" s="78">
        <v>18.090126825269216</v>
      </c>
      <c r="R39" s="81">
        <v>15.412566993649396</v>
      </c>
      <c r="S39" s="78">
        <v>0</v>
      </c>
      <c r="T39" s="82">
        <f>IF(O39&lt;0,"- ",IF(ISERROR(($E39-S39)/O39),"- ",(($E39-S39)/O39)))</f>
        <v>38.144713022461183</v>
      </c>
      <c r="U39" s="78">
        <v>-9186.4500000000007</v>
      </c>
      <c r="V39" s="78">
        <v>0</v>
      </c>
      <c r="W39" s="78">
        <v>314381.46528</v>
      </c>
      <c r="X39" s="82">
        <f>IF(I39&lt;0,"- ",IF(ISERROR((U39+V39+W39)/I39),"- ",(U39+V39+W39)/I39))</f>
        <v>19.676341796275604</v>
      </c>
      <c r="Y39" s="70">
        <f>IF(ISERROR(W39/H39),"- ",(W39/H39))</f>
        <v>2.7193723041897582</v>
      </c>
      <c r="Z39" s="78">
        <v>406.46485902375906</v>
      </c>
      <c r="AA39" s="71">
        <f>IF(Z39&lt;0,"- ",IF(ISERROR(($E39/Z39)),"- ",(($E39/Z39))))</f>
        <v>5.4986303253077971</v>
      </c>
      <c r="AB39" s="78">
        <v>10</v>
      </c>
      <c r="AC39" s="72">
        <f>IF(ISERROR(AB39/$E39*100),"- ",(AB39/$E39*100))</f>
        <v>0.44742729306487694</v>
      </c>
      <c r="AD39" s="80">
        <v>16.818496496096728</v>
      </c>
      <c r="AE39" s="78">
        <v>1406.63</v>
      </c>
      <c r="AF39" s="74">
        <v>-0.17179191830241397</v>
      </c>
      <c r="AG39" s="75">
        <v>21.626775757834718</v>
      </c>
    </row>
    <row r="40" spans="1:33" s="45" customFormat="1" ht="10.5" x14ac:dyDescent="0.15">
      <c r="A40" s="46"/>
      <c r="B40" s="29">
        <v>26</v>
      </c>
      <c r="C40" s="83"/>
      <c r="D40" s="298" t="s">
        <v>804</v>
      </c>
      <c r="E40" s="48"/>
      <c r="F40" s="32"/>
      <c r="G40" s="33" t="s">
        <v>311</v>
      </c>
      <c r="H40" s="34">
        <v>143246.7650411232</v>
      </c>
      <c r="I40" s="34">
        <v>19181.197669580462</v>
      </c>
      <c r="J40" s="34">
        <v>9640.4592207853457</v>
      </c>
      <c r="K40" s="34">
        <v>9640.4592207853457</v>
      </c>
      <c r="L40" s="35">
        <f>IF(ISERROR(K40/$H40*100),"- ",(K40/$H40*100))</f>
        <v>6.7299664449788921</v>
      </c>
      <c r="M40" s="35">
        <f>IF(ISERROR(I40/$H40*100),"- ",(I40/$H40*100))</f>
        <v>13.390318213520519</v>
      </c>
      <c r="N40" s="35">
        <v>68.536344007516917</v>
      </c>
      <c r="O40" s="35">
        <v>68.536344007516917</v>
      </c>
      <c r="P40" s="42">
        <f>IF(AND(O40&lt;0,O39&lt;0),"NA",IF(AND(O40&gt;0,O39&lt;0),"LP",IF(AND(O40&lt;0,O39&gt;0),"PL",((O40/O39-1)*100))))</f>
        <v>16.970880258407604</v>
      </c>
      <c r="Q40" s="34">
        <v>18.904184734354832</v>
      </c>
      <c r="R40" s="37">
        <v>15.743329306512344</v>
      </c>
      <c r="S40" s="34">
        <v>0</v>
      </c>
      <c r="T40" s="38">
        <f>IF(O40&lt;0,"- ",IF(ISERROR(($E39-S40)/O40),"- ",(($E39-S40)/O40)))</f>
        <v>32.610435125557181</v>
      </c>
      <c r="U40" s="34">
        <v>-7471.8818153625434</v>
      </c>
      <c r="V40" s="34">
        <v>0</v>
      </c>
      <c r="W40" s="34">
        <v>314381.46528</v>
      </c>
      <c r="X40" s="38">
        <f>IF(I40&lt;0,"- ",IF(ISERROR((U40+V40+W40)/I40),"- ",(U40+V40+W40)/I40))</f>
        <v>16.000543279493261</v>
      </c>
      <c r="Y40" s="39">
        <f>IF(ISERROR(W40/H40),"- ",(W40/H40))</f>
        <v>2.1946845723863122</v>
      </c>
      <c r="Z40" s="34">
        <v>464.20668284847198</v>
      </c>
      <c r="AA40" s="40">
        <f>IF(Z40&lt;0,"- ",IF(ISERROR(($E39/Z40)),"- ",(($E39/Z40))))</f>
        <v>4.814665713741042</v>
      </c>
      <c r="AB40" s="34">
        <v>10.794520182803938</v>
      </c>
      <c r="AC40" s="41">
        <f>IF(ISERROR(AB40/$E39*100),"- ",(AB40/$E39*100))</f>
        <v>0.4829762945326147</v>
      </c>
      <c r="AD40" s="42">
        <v>15.750067120037828</v>
      </c>
      <c r="AE40" s="34">
        <v>1406.63</v>
      </c>
      <c r="AF40" s="43">
        <v>-0.12201939063750435</v>
      </c>
      <c r="AG40" s="44">
        <v>22.761822995383739</v>
      </c>
    </row>
    <row r="41" spans="1:33" s="45" customFormat="1" ht="10.5" x14ac:dyDescent="0.15">
      <c r="A41" s="46"/>
      <c r="B41" s="29">
        <v>27</v>
      </c>
      <c r="C41" s="83"/>
      <c r="D41" s="49" t="s">
        <v>822</v>
      </c>
      <c r="E41" s="50"/>
      <c r="F41" s="51"/>
      <c r="G41" s="33" t="s">
        <v>407</v>
      </c>
      <c r="H41" s="34">
        <v>167801.28791465028</v>
      </c>
      <c r="I41" s="34">
        <v>23140.314099954048</v>
      </c>
      <c r="J41" s="34">
        <v>12280.681766765529</v>
      </c>
      <c r="K41" s="34">
        <v>12280.681766765529</v>
      </c>
      <c r="L41" s="35">
        <f>IF(ISERROR(K41/$H41*100),"- ",(K41/$H41*100))</f>
        <v>7.3185861201565521</v>
      </c>
      <c r="M41" s="35">
        <f>IF(ISERROR(I41/$H41*100),"- ",(I41/$H41*100))</f>
        <v>13.790307802478868</v>
      </c>
      <c r="N41" s="35">
        <v>87.30632130046159</v>
      </c>
      <c r="O41" s="35">
        <v>87.30632130046159</v>
      </c>
      <c r="P41" s="42">
        <f>IF(AND(O41&lt;0,O40&lt;0),"NA",IF(AND(O41&gt;0,O40&lt;0),"LP",IF(AND(O41&lt;0,O40&gt;0),"PL",((O41/O40-1)*100))))</f>
        <v>27.386896054575118</v>
      </c>
      <c r="Q41" s="34">
        <v>21.070534998462271</v>
      </c>
      <c r="R41" s="37">
        <v>17.433829788676828</v>
      </c>
      <c r="S41" s="34">
        <v>0</v>
      </c>
      <c r="T41" s="39">
        <f>IF(O41&lt;0,"- ",IF(ISERROR(($E39-S41)/O41),"- ",(($E39-S41)/O41)))</f>
        <v>25.599520936271354</v>
      </c>
      <c r="U41" s="34">
        <v>-15605.720154776991</v>
      </c>
      <c r="V41" s="34">
        <v>0</v>
      </c>
      <c r="W41" s="34">
        <v>314381.46528</v>
      </c>
      <c r="X41" s="39">
        <f>IF(I41&lt;0,"- ",IF(ISERROR((U41+V41+W41)/I41),"- ",(U41+V41+W41)/I41))</f>
        <v>12.911481833594312</v>
      </c>
      <c r="Y41" s="39">
        <f>IF(ISERROR(W41/H41),"- ",(W41/H41))</f>
        <v>1.8735342808566859</v>
      </c>
      <c r="Z41" s="34">
        <v>537.36695138726589</v>
      </c>
      <c r="AA41" s="40">
        <f>IF(Z41&lt;0,"- ",IF(ISERROR(($E39/Z41)),"- ",(($E39/Z41))))</f>
        <v>4.1591690635796015</v>
      </c>
      <c r="AB41" s="34">
        <v>14.146052761667628</v>
      </c>
      <c r="AC41" s="41">
        <f>IF(ISERROR(AB41/$E39*100),"- ",(AB41/$E39*100))</f>
        <v>0.63293300947058739</v>
      </c>
      <c r="AD41" s="42">
        <v>16.202781827199537</v>
      </c>
      <c r="AE41" s="34">
        <v>1406.63</v>
      </c>
      <c r="AF41" s="43">
        <v>-0.22154101382578392</v>
      </c>
      <c r="AG41" s="44">
        <v>31.821580445105361</v>
      </c>
    </row>
    <row r="42" spans="1:33" s="45" customFormat="1" ht="10.5" x14ac:dyDescent="0.15">
      <c r="A42" s="46"/>
      <c r="B42" s="29">
        <v>28</v>
      </c>
      <c r="C42" s="83"/>
      <c r="D42" s="47" t="s">
        <v>1122</v>
      </c>
      <c r="E42" s="50"/>
      <c r="F42" s="52"/>
      <c r="G42" s="33" t="s">
        <v>458</v>
      </c>
      <c r="H42" s="34">
        <v>191302.97188570467</v>
      </c>
      <c r="I42" s="34">
        <v>26253.270565034807</v>
      </c>
      <c r="J42" s="34">
        <v>14349.887194986108</v>
      </c>
      <c r="K42" s="34">
        <v>14349.887194986108</v>
      </c>
      <c r="L42" s="35">
        <f>IF(ISERROR(K42/$H42*100),"- ",(K42/$H42*100))</f>
        <v>7.501131348633491</v>
      </c>
      <c r="M42" s="35">
        <f>IF(ISERROR(I42/$H42*100),"- ",(I42/$H42*100))</f>
        <v>13.723399227022991</v>
      </c>
      <c r="N42" s="35">
        <v>102.01680052171949</v>
      </c>
      <c r="O42" s="35">
        <v>102.01680052171949</v>
      </c>
      <c r="P42" s="42">
        <f>IF(AND(O42&lt;0,O41&lt;0),"NA",IF(AND(O42&gt;0,O41&lt;0),"LP",IF(AND(O42&lt;0,O41&gt;0),"PL",((O42/O41-1)*100))))</f>
        <v>16.849271624482153</v>
      </c>
      <c r="Q42" s="34">
        <v>21.525747616297046</v>
      </c>
      <c r="R42" s="37">
        <v>17.593293859738509</v>
      </c>
      <c r="S42" s="34">
        <v>0</v>
      </c>
      <c r="T42" s="39">
        <f>IF(O42&lt;0,"- ",IF(ISERROR(($E39-S42)/O42),"- ",(($E39-S42)/O42)))</f>
        <v>21.908156191628123</v>
      </c>
      <c r="U42" s="34">
        <v>-25084.254846133746</v>
      </c>
      <c r="V42" s="34">
        <v>0</v>
      </c>
      <c r="W42" s="34">
        <v>314381.46528</v>
      </c>
      <c r="X42" s="39">
        <f>IF(I42&lt;0,"- ",IF(ISERROR((U42+V42+W42)/I42),"- ",(U42+V42+W42)/I42))</f>
        <v>11.019473163056654</v>
      </c>
      <c r="Y42" s="39">
        <f>IF(ISERROR(W42/H42),"- ",(W42/H42))</f>
        <v>1.6433694792145177</v>
      </c>
      <c r="Z42" s="34">
        <v>622.35676305804918</v>
      </c>
      <c r="AA42" s="40">
        <f>IF(Z42&lt;0,"- ",IF(ISERROR(($E39/Z42)),"- ",(($E39/Z42))))</f>
        <v>3.5911877763133337</v>
      </c>
      <c r="AB42" s="34">
        <v>17.026988850936288</v>
      </c>
      <c r="AC42" s="41">
        <f>IF(ISERROR(AB42/$E39*100),"- ",(AB42/$E39*100))</f>
        <v>0.76183395306202628</v>
      </c>
      <c r="AD42" s="42">
        <v>16.690377235768359</v>
      </c>
      <c r="AE42" s="34">
        <v>1406.63</v>
      </c>
      <c r="AF42" s="43">
        <v>-0.30753877069834906</v>
      </c>
      <c r="AG42" s="44">
        <v>36.889793386175107</v>
      </c>
    </row>
    <row r="43" spans="1:33" s="45" customFormat="1" ht="10.5" x14ac:dyDescent="0.15">
      <c r="A43" s="46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28">
        <v>8</v>
      </c>
      <c r="B44" s="29">
        <v>25</v>
      </c>
      <c r="C44" s="30" t="str">
        <f>VLOOKUP($A44,'All cos summary'!$A$21:$B$35,2,FALSE)</f>
        <v>APTY IB Equity</v>
      </c>
      <c r="D44" s="63" t="s">
        <v>538</v>
      </c>
      <c r="E44" s="64">
        <v>409.45</v>
      </c>
      <c r="F44" s="65">
        <v>2783.3800681516659</v>
      </c>
      <c r="G44" s="33" t="s">
        <v>518</v>
      </c>
      <c r="H44" s="78">
        <v>261234.17000000004</v>
      </c>
      <c r="I44" s="78">
        <v>35715.310000000056</v>
      </c>
      <c r="J44" s="78">
        <v>11213.200000000055</v>
      </c>
      <c r="K44" s="78">
        <v>12899.930000000055</v>
      </c>
      <c r="L44" s="79">
        <f>IF(ISERROR(K44/$H44*100),"- ",(K44/$H44*100))</f>
        <v>4.9380714628565068</v>
      </c>
      <c r="M44" s="79">
        <f>IF(ISERROR(I44/$H44*100),"- ",(I44/$H44*100))</f>
        <v>13.671760474519873</v>
      </c>
      <c r="N44" s="79">
        <v>17.655808629878823</v>
      </c>
      <c r="O44" s="79">
        <v>20.311659064212947</v>
      </c>
      <c r="P44" s="80" t="s">
        <v>50</v>
      </c>
      <c r="Q44" s="78">
        <v>10.963528740460898</v>
      </c>
      <c r="R44" s="81">
        <v>8.9995689950469</v>
      </c>
      <c r="S44" s="78">
        <v>0</v>
      </c>
      <c r="T44" s="82">
        <f>IF(O44&lt;0,"- ",IF(ISERROR(($E44-S44)/O44),"- ",(($E44-S44)/O44)))</f>
        <v>20.158373016481395</v>
      </c>
      <c r="U44" s="78">
        <v>24795.879999999997</v>
      </c>
      <c r="V44" s="78">
        <v>0</v>
      </c>
      <c r="W44" s="78">
        <v>259313.60404934999</v>
      </c>
      <c r="X44" s="82">
        <f>IF(I44&lt;0,"- ",IF(ISERROR((U44+V44+W44)/I44),"- ",(U44+V44+W44)/I44))</f>
        <v>7.9548374086449067</v>
      </c>
      <c r="Y44" s="70">
        <f>IF(ISERROR(W44/H44),"- ",(W44/H44))</f>
        <v>0.99264810590953678</v>
      </c>
      <c r="Z44" s="78">
        <v>232.49416386971774</v>
      </c>
      <c r="AA44" s="71">
        <f>IF(Z44&lt;0,"- ",IF(ISERROR(($E44/Z44)),"- ",(($E44/Z44))))</f>
        <v>1.7611194757965736</v>
      </c>
      <c r="AB44" s="78">
        <v>5.0000018107391231</v>
      </c>
      <c r="AC44" s="72">
        <f>IF(ISERROR(AB44/$E44*100),"- ",(AB44/$E44*100))</f>
        <v>1.2211507658417691</v>
      </c>
      <c r="AD44" s="80">
        <v>28.319302250918422</v>
      </c>
      <c r="AE44" s="78">
        <v>635.1</v>
      </c>
      <c r="AF44" s="74">
        <v>0.17298716570780037</v>
      </c>
      <c r="AG44" s="75">
        <v>4.6419168997149809</v>
      </c>
    </row>
    <row r="45" spans="1:33" s="45" customFormat="1" ht="10.5" x14ac:dyDescent="0.15">
      <c r="A45" s="46"/>
      <c r="B45" s="29">
        <v>26</v>
      </c>
      <c r="C45" s="47"/>
      <c r="D45" s="298" t="s">
        <v>823</v>
      </c>
      <c r="E45" s="48"/>
      <c r="F45" s="32"/>
      <c r="G45" s="33" t="s">
        <v>311</v>
      </c>
      <c r="H45" s="34">
        <v>285551.09256831254</v>
      </c>
      <c r="I45" s="34">
        <v>41231.510662369372</v>
      </c>
      <c r="J45" s="34">
        <v>12048.937949277039</v>
      </c>
      <c r="K45" s="34">
        <v>17548.937949277039</v>
      </c>
      <c r="L45" s="35">
        <f>IF(ISERROR(K45/$H45*100),"- ",(K45/$H45*100))</f>
        <v>6.1456385235433117</v>
      </c>
      <c r="M45" s="35">
        <f>IF(ISERROR(I45/$H45*100),"- ",(I45/$H45*100))</f>
        <v>14.439276099952423</v>
      </c>
      <c r="N45" s="35">
        <v>18.971724630410495</v>
      </c>
      <c r="O45" s="35">
        <v>27.63178130150644</v>
      </c>
      <c r="P45" s="42">
        <f>IF(AND(O45&lt;0,O44&lt;0),"NA",IF(AND(O45&gt;0,O44&lt;0),"LP",IF(AND(O45&lt;0,O44&gt;0),"PL",((O45/O44-1)*100))))</f>
        <v>36.03901687278119</v>
      </c>
      <c r="Q45" s="34">
        <v>13.621685245618309</v>
      </c>
      <c r="R45" s="37">
        <v>11.606702162662085</v>
      </c>
      <c r="S45" s="34">
        <v>0</v>
      </c>
      <c r="T45" s="38">
        <f>IF(O45&lt;0,"- ",IF(ISERROR(($E44-S45)/O45),"- ",(($E44-S45)/O45)))</f>
        <v>14.818081959040311</v>
      </c>
      <c r="U45" s="34">
        <v>13214.647157150392</v>
      </c>
      <c r="V45" s="34">
        <v>0</v>
      </c>
      <c r="W45" s="34">
        <v>259313.60404934999</v>
      </c>
      <c r="X45" s="38">
        <f>IF(I45&lt;0,"- ",IF(ISERROR((U45+V45+W45)/I45),"- ",(U45+V45+W45)/I45))</f>
        <v>6.6097081292543534</v>
      </c>
      <c r="Y45" s="39">
        <f>IF(ISERROR(W45/H45),"- ",(W45/H45))</f>
        <v>0.9081163084232089</v>
      </c>
      <c r="Z45" s="34">
        <v>243.64076083604181</v>
      </c>
      <c r="AA45" s="40">
        <f>IF(Z45&lt;0,"- ",IF(ISERROR(($E44/Z45)),"- ",(($E44/Z45))))</f>
        <v>1.6805480273292186</v>
      </c>
      <c r="AB45" s="34">
        <v>7.8251276640863523</v>
      </c>
      <c r="AC45" s="41">
        <f>IF(ISERROR(AB45/$E44*100),"- ",(AB45/$E44*100))</f>
        <v>1.9111314358496403</v>
      </c>
      <c r="AD45" s="42">
        <v>41.246264198580867</v>
      </c>
      <c r="AE45" s="34">
        <v>635.1</v>
      </c>
      <c r="AF45" s="43">
        <v>8.7400430830079118E-2</v>
      </c>
      <c r="AG45" s="44">
        <v>6.6307827608912122</v>
      </c>
    </row>
    <row r="46" spans="1:33" s="45" customFormat="1" ht="10.5" x14ac:dyDescent="0.15">
      <c r="A46" s="46"/>
      <c r="B46" s="29">
        <v>27</v>
      </c>
      <c r="C46" s="47"/>
      <c r="D46" s="49" t="s">
        <v>824</v>
      </c>
      <c r="E46" s="50"/>
      <c r="F46" s="51"/>
      <c r="G46" s="33" t="s">
        <v>407</v>
      </c>
      <c r="H46" s="34">
        <v>309548.30538405303</v>
      </c>
      <c r="I46" s="34">
        <v>45931.589270878365</v>
      </c>
      <c r="J46" s="34">
        <v>20941.765718158767</v>
      </c>
      <c r="K46" s="34">
        <v>20941.765718158767</v>
      </c>
      <c r="L46" s="35">
        <f>IF(ISERROR(K46/$H46*100),"- ",(K46/$H46*100))</f>
        <v>6.7652658256928788</v>
      </c>
      <c r="M46" s="35">
        <f>IF(ISERROR(I46/$H46*100),"- ",(I46/$H46*100))</f>
        <v>14.838262226598712</v>
      </c>
      <c r="N46" s="35">
        <v>32.973977802194405</v>
      </c>
      <c r="O46" s="35">
        <v>32.973977802194405</v>
      </c>
      <c r="P46" s="42">
        <f>IF(AND(O46&lt;0,O45&lt;0),"NA",IF(AND(O46&gt;0,O45&lt;0),"LP",IF(AND(O46&lt;0,O45&gt;0),"PL",((O46/O45-1)*100))))</f>
        <v>19.333521941260877</v>
      </c>
      <c r="Q46" s="34">
        <v>14.998033275866774</v>
      </c>
      <c r="R46" s="37">
        <v>12.90775041543453</v>
      </c>
      <c r="S46" s="34">
        <v>0</v>
      </c>
      <c r="T46" s="39">
        <f>IF(O46&lt;0,"- ",IF(ISERROR(($E44-S46)/O46),"- ",(($E44-S46)/O46)))</f>
        <v>12.417367490699021</v>
      </c>
      <c r="U46" s="34">
        <v>23627.270422495007</v>
      </c>
      <c r="V46" s="34">
        <v>0</v>
      </c>
      <c r="W46" s="34">
        <v>259313.60404934999</v>
      </c>
      <c r="X46" s="39">
        <f>IF(I46&lt;0,"- ",IF(ISERROR((U46+V46+W46)/I46),"- ",(U46+V46+W46)/I46))</f>
        <v>6.1600497383885582</v>
      </c>
      <c r="Y46" s="39">
        <f>IF(ISERROR(W46/H46),"- ",(W46/H46))</f>
        <v>0.83771611583407823</v>
      </c>
      <c r="Z46" s="34">
        <v>267.27673820028201</v>
      </c>
      <c r="AA46" s="40">
        <f>IF(Z46&lt;0,"- ",IF(ISERROR(($E44/Z46)),"- ",(($E44/Z46))))</f>
        <v>1.5319327927938922</v>
      </c>
      <c r="AB46" s="34">
        <v>9.3380004379541894</v>
      </c>
      <c r="AC46" s="41">
        <f>IF(ISERROR(AB46/$E44*100),"- ",(AB46/$E44*100))</f>
        <v>2.2806204513259711</v>
      </c>
      <c r="AD46" s="42">
        <v>28.319302250918447</v>
      </c>
      <c r="AE46" s="34">
        <v>635.1</v>
      </c>
      <c r="AF46" s="43">
        <v>0.14562998828083432</v>
      </c>
      <c r="AG46" s="44">
        <v>8.7175952652181294</v>
      </c>
    </row>
    <row r="47" spans="1:33" s="45" customFormat="1" ht="10.5" x14ac:dyDescent="0.15">
      <c r="A47" s="46"/>
      <c r="B47" s="29">
        <v>28</v>
      </c>
      <c r="D47" s="47" t="s">
        <v>1121</v>
      </c>
      <c r="E47" s="50"/>
      <c r="F47" s="52"/>
      <c r="G47" s="33" t="s">
        <v>458</v>
      </c>
      <c r="H47" s="34">
        <v>330477.02888929099</v>
      </c>
      <c r="I47" s="34">
        <v>50133.730889554019</v>
      </c>
      <c r="J47" s="34">
        <v>23149.225694665496</v>
      </c>
      <c r="K47" s="34">
        <v>23149.225694665496</v>
      </c>
      <c r="L47" s="35">
        <f>IF(ISERROR(K47/$H47*100),"- ",(K47/$H47*100))</f>
        <v>7.0047911567313301</v>
      </c>
      <c r="M47" s="35">
        <f>IF(ISERROR(I47/$H47*100),"- ",(I47/$H47*100))</f>
        <v>15.170110630094264</v>
      </c>
      <c r="N47" s="35">
        <v>36.449746619598834</v>
      </c>
      <c r="O47" s="35">
        <v>36.449746619598834</v>
      </c>
      <c r="P47" s="42">
        <f>IF(AND(O47&lt;0,O46&lt;0),"NA",IF(AND(O47&gt;0,O46&lt;0),"LP",IF(AND(O47&lt;0,O46&gt;0),"PL",((O47/O46-1)*100))))</f>
        <v>10.540944857350866</v>
      </c>
      <c r="Q47" s="34">
        <v>15.219608221108775</v>
      </c>
      <c r="R47" s="37">
        <v>13.00195745125882</v>
      </c>
      <c r="S47" s="34">
        <v>0</v>
      </c>
      <c r="T47" s="39">
        <f>IF(O47&lt;0,"- ",IF(ISERROR(($E44-S47)/O47),"- ",(($E44-S47)/O47)))</f>
        <v>11.233274246681345</v>
      </c>
      <c r="U47" s="34">
        <v>25334.998251499113</v>
      </c>
      <c r="V47" s="34">
        <v>0</v>
      </c>
      <c r="W47" s="34">
        <v>259313.60404934999</v>
      </c>
      <c r="X47" s="39">
        <f>IF(I47&lt;0,"- ",IF(ISERROR((U47+V47+W47)/I47),"- ",(U47+V47+W47)/I47))</f>
        <v>5.677786138197809</v>
      </c>
      <c r="Y47" s="39">
        <f>IF(ISERROR(W47/H47),"- ",(W47/H47))</f>
        <v>0.78466453453931118</v>
      </c>
      <c r="Z47" s="34">
        <v>293.40417090498289</v>
      </c>
      <c r="AA47" s="40">
        <f>IF(Z47&lt;0,"- ",IF(ISERROR(($E44/Z47)),"- ",(($E44/Z47))))</f>
        <v>1.395515267342937</v>
      </c>
      <c r="AB47" s="34">
        <v>10.322313914898146</v>
      </c>
      <c r="AC47" s="41">
        <f>IF(ISERROR(AB47/$E44*100),"- ",(AB47/$E44*100))</f>
        <v>2.5210193955057139</v>
      </c>
      <c r="AD47" s="42">
        <v>28.319302250918511</v>
      </c>
      <c r="AE47" s="34">
        <v>635.1</v>
      </c>
      <c r="AF47" s="43">
        <v>0.1422961500477383</v>
      </c>
      <c r="AG47" s="44">
        <v>8.8480915557998205</v>
      </c>
    </row>
    <row r="48" spans="1:33" s="45" customFormat="1" ht="10.5" x14ac:dyDescent="0.15">
      <c r="A48" s="46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28">
        <v>9</v>
      </c>
      <c r="B49" s="29">
        <v>25</v>
      </c>
      <c r="C49" s="30" t="str">
        <f>VLOOKUP($A49,'All cos summary'!$A$21:$B$35,2,FALSE)</f>
        <v>EXID IB Equity</v>
      </c>
      <c r="D49" s="63" t="s">
        <v>545</v>
      </c>
      <c r="E49" s="64">
        <v>299.25</v>
      </c>
      <c r="F49" s="65">
        <v>2730.2366768636289</v>
      </c>
      <c r="G49" s="33" t="s">
        <v>518</v>
      </c>
      <c r="H49" s="78">
        <v>165881.1</v>
      </c>
      <c r="I49" s="78">
        <v>18931.39999999998</v>
      </c>
      <c r="J49" s="78">
        <v>10769.299999999994</v>
      </c>
      <c r="K49" s="78">
        <v>10769.299999999994</v>
      </c>
      <c r="L49" s="79">
        <f>IF(ISERROR(K49/$H49*100),"- ",(K49/$H49*100))</f>
        <v>6.4921802423543093</v>
      </c>
      <c r="M49" s="79">
        <f>IF(ISERROR(I49/$H49*100),"- ",(I49/$H49*100))</f>
        <v>11.412632301087935</v>
      </c>
      <c r="N49" s="79">
        <v>12.669764705882345</v>
      </c>
      <c r="O49" s="79">
        <v>12.669764705882345</v>
      </c>
      <c r="P49" s="80" t="s">
        <v>50</v>
      </c>
      <c r="Q49" s="78">
        <v>10.478379352646829</v>
      </c>
      <c r="R49" s="81">
        <v>7.809618565619922</v>
      </c>
      <c r="S49" s="78">
        <v>0</v>
      </c>
      <c r="T49" s="82">
        <f>IF(O49&lt;0,"- ",IF(ISERROR(($E49-S49)/O49),"- ",(($E49-S49)/O49)))</f>
        <v>23.61922316213683</v>
      </c>
      <c r="U49" s="78">
        <v>-2572.5</v>
      </c>
      <c r="V49" s="78">
        <v>0</v>
      </c>
      <c r="W49" s="78">
        <v>254362.5</v>
      </c>
      <c r="X49" s="82">
        <f>IF(I49&lt;0,"- ",IF(ISERROR((U49+V49+W49)/I49),"- ",(U49+V49+W49)/I49))</f>
        <v>13.300125717062672</v>
      </c>
      <c r="Y49" s="70">
        <f>IF(ISERROR(W49/H49),"- ",(W49/H49))</f>
        <v>1.5334025395298199</v>
      </c>
      <c r="Z49" s="78">
        <v>169.90988235294117</v>
      </c>
      <c r="AA49" s="71">
        <f>IF(Z49&lt;0,"- ",IF(ISERROR(($E49/Z49)),"- ",(($E49/Z49))))</f>
        <v>1.7612277511815952</v>
      </c>
      <c r="AB49" s="78">
        <v>3</v>
      </c>
      <c r="AC49" s="72">
        <f>IF(ISERROR(AB49/$E49*100),"- ",(AB49/$E49*100))</f>
        <v>1.0025062656641603</v>
      </c>
      <c r="AD49" s="80">
        <v>23.678419210162232</v>
      </c>
      <c r="AE49" s="78">
        <v>850</v>
      </c>
      <c r="AF49" s="74">
        <v>-1.8655106422940451E-2</v>
      </c>
      <c r="AG49" s="75">
        <v>31.652084757347872</v>
      </c>
    </row>
    <row r="50" spans="1:33" s="45" customFormat="1" ht="10.5" x14ac:dyDescent="0.15">
      <c r="A50" s="46"/>
      <c r="B50" s="29">
        <v>26</v>
      </c>
      <c r="C50" s="47"/>
      <c r="D50" s="298" t="s">
        <v>825</v>
      </c>
      <c r="E50" s="48"/>
      <c r="F50" s="32"/>
      <c r="G50" s="33" t="s">
        <v>311</v>
      </c>
      <c r="H50" s="34">
        <v>171468.34780429245</v>
      </c>
      <c r="I50" s="34">
        <v>19490.960264516456</v>
      </c>
      <c r="J50" s="34">
        <v>11175.339071864148</v>
      </c>
      <c r="K50" s="34">
        <v>11175.339071864148</v>
      </c>
      <c r="L50" s="35">
        <f>IF(ISERROR(K50/$H50*100),"- ",(K50/$H50*100))</f>
        <v>6.51743555878853</v>
      </c>
      <c r="M50" s="35">
        <f>IF(ISERROR(I50/$H50*100),"- ",(I50/$H50*100))</f>
        <v>11.367089328208088</v>
      </c>
      <c r="N50" s="35">
        <v>13.147457731604879</v>
      </c>
      <c r="O50" s="35">
        <v>13.147457731604879</v>
      </c>
      <c r="P50" s="42">
        <f>IF(AND(O50&lt;0,O49&lt;0),"NA",IF(AND(O50&gt;0,O49&lt;0),"LP",IF(AND(O50&lt;0,O49&gt;0),"PL",((O50/O49-1)*100))))</f>
        <v>3.7703385722763327</v>
      </c>
      <c r="Q50" s="34">
        <v>10.064687121552215</v>
      </c>
      <c r="R50" s="37">
        <v>7.5135366335362104</v>
      </c>
      <c r="S50" s="34">
        <v>0</v>
      </c>
      <c r="T50" s="38">
        <f>IF(O50&lt;0,"- ",IF(ISERROR(($E49-S50)/O50),"- ",(($E49-S50)/O50)))</f>
        <v>22.761054350503034</v>
      </c>
      <c r="U50" s="34">
        <v>-6134.6442576478084</v>
      </c>
      <c r="V50" s="34">
        <v>0</v>
      </c>
      <c r="W50" s="34">
        <v>254362.5</v>
      </c>
      <c r="X50" s="38">
        <f>IF(I50&lt;0,"- ",IF(ISERROR((U50+V50+W50)/I50),"- ",(U50+V50+W50)/I50))</f>
        <v>12.735537519629251</v>
      </c>
      <c r="Y50" s="39">
        <f>IF(ISERROR(W50/H50),"- ",(W50/H50))</f>
        <v>1.4834370497948683</v>
      </c>
      <c r="Z50" s="34">
        <v>180.05734008454604</v>
      </c>
      <c r="AA50" s="40">
        <f>IF(Z50&lt;0,"- ",IF(ISERROR(($E49/Z50)),"- ",(($E49/Z50))))</f>
        <v>1.661970569261364</v>
      </c>
      <c r="AB50" s="34">
        <v>3</v>
      </c>
      <c r="AC50" s="41">
        <f>IF(ISERROR(AB50/$E49*100),"- ",(AB50/$E49*100))</f>
        <v>1.0025062656641603</v>
      </c>
      <c r="AD50" s="42">
        <v>22.818099599501789</v>
      </c>
      <c r="AE50" s="34">
        <v>850</v>
      </c>
      <c r="AF50" s="43">
        <v>-4.1245168551168311E-2</v>
      </c>
      <c r="AG50" s="44">
        <v>35.90046691129114</v>
      </c>
    </row>
    <row r="51" spans="1:33" s="45" customFormat="1" ht="10.5" x14ac:dyDescent="0.15">
      <c r="A51" s="46"/>
      <c r="B51" s="29">
        <v>27</v>
      </c>
      <c r="C51" s="47"/>
      <c r="D51" s="49" t="s">
        <v>826</v>
      </c>
      <c r="E51" s="50"/>
      <c r="F51" s="51"/>
      <c r="G51" s="33" t="s">
        <v>407</v>
      </c>
      <c r="H51" s="34">
        <v>186715.70462972348</v>
      </c>
      <c r="I51" s="34">
        <v>22270.827515879399</v>
      </c>
      <c r="J51" s="34">
        <v>13031.783898715916</v>
      </c>
      <c r="K51" s="34">
        <v>13031.783898715916</v>
      </c>
      <c r="L51" s="35">
        <f>IF(ISERROR(K51/$H51*100),"- ",(K51/$H51*100))</f>
        <v>6.9794792701338597</v>
      </c>
      <c r="M51" s="35">
        <f>IF(ISERROR(I51/$H51*100),"- ",(I51/$H51*100))</f>
        <v>11.927667016571931</v>
      </c>
      <c r="N51" s="35">
        <v>15.331510469077546</v>
      </c>
      <c r="O51" s="35">
        <v>15.331510469077546</v>
      </c>
      <c r="P51" s="42">
        <f>IF(AND(O51&lt;0,O50&lt;0),"NA",IF(AND(O51&gt;0,O50&lt;0),"LP",IF(AND(O51&lt;0,O50&gt;0),"PL",((O51/O50-1)*100))))</f>
        <v>16.611977631405296</v>
      </c>
      <c r="Q51" s="34">
        <v>11.004149017145242</v>
      </c>
      <c r="R51" s="37">
        <v>8.2328727501858445</v>
      </c>
      <c r="S51" s="34">
        <v>0</v>
      </c>
      <c r="T51" s="39">
        <f>IF(O51&lt;0,"- ",IF(ISERROR(($E49-S51)/O51),"- ",(($E49-S51)/O51)))</f>
        <v>19.518624769787934</v>
      </c>
      <c r="U51" s="34">
        <v>-1841.8108562966381</v>
      </c>
      <c r="V51" s="34">
        <v>0</v>
      </c>
      <c r="W51" s="34">
        <v>254362.5</v>
      </c>
      <c r="X51" s="39">
        <f>IF(I51&lt;0,"- ",IF(ISERROR((U51+V51+W51)/I51),"- ",(U51+V51+W51)/I51))</f>
        <v>11.338630725043904</v>
      </c>
      <c r="Y51" s="39">
        <f>IF(ISERROR(W51/H51),"- ",(W51/H51))</f>
        <v>1.3622983696225612</v>
      </c>
      <c r="Z51" s="34">
        <v>192.3888505536236</v>
      </c>
      <c r="AA51" s="40">
        <f>IF(Z51&lt;0,"- ",IF(ISERROR(($E49/Z51)),"- ",(($E49/Z51))))</f>
        <v>1.555443567227881</v>
      </c>
      <c r="AB51" s="34">
        <v>3</v>
      </c>
      <c r="AC51" s="41">
        <f>IF(ISERROR(AB51/$E49*100),"- ",(AB51/$E49*100))</f>
        <v>1.0025062656641603</v>
      </c>
      <c r="AD51" s="42">
        <v>19.567543628860083</v>
      </c>
      <c r="AE51" s="34">
        <v>850</v>
      </c>
      <c r="AF51" s="43">
        <v>-1.1635701242172357E-2</v>
      </c>
      <c r="AG51" s="44">
        <v>41.862635039698496</v>
      </c>
    </row>
    <row r="52" spans="1:33" s="45" customFormat="1" ht="10.5" x14ac:dyDescent="0.15">
      <c r="A52" s="46"/>
      <c r="B52" s="29">
        <v>28</v>
      </c>
      <c r="D52" s="47" t="s">
        <v>1122</v>
      </c>
      <c r="E52" s="50"/>
      <c r="F52" s="52"/>
      <c r="G52" s="33" t="s">
        <v>458</v>
      </c>
      <c r="H52" s="34">
        <v>201435.85415315826</v>
      </c>
      <c r="I52" s="34">
        <v>24291.928985815932</v>
      </c>
      <c r="J52" s="34">
        <v>14246.644636304212</v>
      </c>
      <c r="K52" s="34">
        <v>14246.644636304212</v>
      </c>
      <c r="L52" s="35">
        <f>IF(ISERROR(K52/$H52*100),"- ",(K52/$H52*100))</f>
        <v>7.0725465911704202</v>
      </c>
      <c r="M52" s="35">
        <f>IF(ISERROR(I52/$H52*100),"- ",(I52/$H52*100))</f>
        <v>12.059386889161244</v>
      </c>
      <c r="N52" s="35">
        <v>16.760758395652015</v>
      </c>
      <c r="O52" s="35">
        <v>16.760758395652015</v>
      </c>
      <c r="P52" s="42">
        <f>IF(AND(O52&lt;0,O51&lt;0),"NA",IF(AND(O52&gt;0,O51&lt;0),"LP",IF(AND(O52&lt;0,O51&gt;0),"PL",((O52/O51-1)*100))))</f>
        <v>9.3222903865679108</v>
      </c>
      <c r="Q52" s="34">
        <v>11.238408550110503</v>
      </c>
      <c r="R52" s="37">
        <v>8.4111121504097088</v>
      </c>
      <c r="S52" s="34">
        <v>0</v>
      </c>
      <c r="T52" s="39">
        <f>IF(O52&lt;0,"- ",IF(ISERROR(($E49-S52)/O52),"- ",(($E49-S52)/O52)))</f>
        <v>17.854204024421104</v>
      </c>
      <c r="U52" s="34">
        <v>-9361.5201748334475</v>
      </c>
      <c r="V52" s="34">
        <v>0</v>
      </c>
      <c r="W52" s="34">
        <v>254362.5</v>
      </c>
      <c r="X52" s="39">
        <f>IF(I52&lt;0,"- ",IF(ISERROR((U52+V52+W52)/I52),"- ",(U52+V52+W52)/I52))</f>
        <v>10.085694716472402</v>
      </c>
      <c r="Y52" s="39">
        <f>IF(ISERROR(W52/H52),"- ",(W52/H52))</f>
        <v>1.2627468981098067</v>
      </c>
      <c r="Z52" s="34">
        <v>206.1496089492756</v>
      </c>
      <c r="AA52" s="40">
        <f>IF(Z52&lt;0,"- ",IF(ISERROR(($E49/Z52)),"- ",(($E49/Z52))))</f>
        <v>1.4516156568292706</v>
      </c>
      <c r="AB52" s="34">
        <v>3</v>
      </c>
      <c r="AC52" s="41">
        <f>IF(ISERROR(AB52/$E49*100),"- ",(AB52/$E49*100))</f>
        <v>1.0025062656641603</v>
      </c>
      <c r="AD52" s="42">
        <v>17.898951402928425</v>
      </c>
      <c r="AE52" s="34">
        <v>850</v>
      </c>
      <c r="AF52" s="43">
        <v>-5.5269713044006789E-2</v>
      </c>
      <c r="AG52" s="44">
        <v>45.927888714539833</v>
      </c>
    </row>
    <row r="53" spans="1:33" s="45" customFormat="1" ht="10.5" x14ac:dyDescent="0.15">
      <c r="A53" s="46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28">
        <v>10</v>
      </c>
      <c r="B54" s="29">
        <v>25</v>
      </c>
      <c r="C54" s="30" t="str">
        <f>VLOOKUP($A54,'All cos summary'!$A$21:$B$35,2,FALSE)</f>
        <v>TENNIND IB Equity</v>
      </c>
      <c r="D54" s="63" t="s">
        <v>551</v>
      </c>
      <c r="E54" s="64">
        <v>531.45000000000005</v>
      </c>
      <c r="F54" s="65">
        <v>2302.3185747657385</v>
      </c>
      <c r="G54" s="33" t="s">
        <v>518</v>
      </c>
      <c r="H54" s="78">
        <v>43801.21</v>
      </c>
      <c r="I54" s="78">
        <v>8152.3900000000012</v>
      </c>
      <c r="J54" s="78">
        <v>5531.43</v>
      </c>
      <c r="K54" s="78">
        <v>5531.43</v>
      </c>
      <c r="L54" s="79">
        <f>IF(ISERROR(K54/$H54*100),"- ",(K54/$H54*100))</f>
        <v>12.628486747283924</v>
      </c>
      <c r="M54" s="79">
        <f>IF(ISERROR(I54/$H54*100),"- ",(I54/$H54*100))</f>
        <v>18.612248383092616</v>
      </c>
      <c r="N54" s="79" t="s">
        <v>50</v>
      </c>
      <c r="O54" s="79">
        <v>10.326632045272115</v>
      </c>
      <c r="P54" s="80" t="s">
        <v>50</v>
      </c>
      <c r="Q54" s="78" t="s">
        <v>50</v>
      </c>
      <c r="R54" s="81">
        <v>42.740907928359107</v>
      </c>
      <c r="S54" s="78">
        <v>0</v>
      </c>
      <c r="T54" s="82">
        <f>IF(O54&lt;0,"- ",IF(ISERROR(($E54-S54)/O54),"- ",(($E54-S54)/O54)))</f>
        <v>51.464020182971076</v>
      </c>
      <c r="U54" s="78">
        <v>-2862.34</v>
      </c>
      <c r="V54" s="78">
        <v>35.29</v>
      </c>
      <c r="W54" s="78">
        <v>214495.51001805003</v>
      </c>
      <c r="X54" s="82">
        <f>IF(I54&lt;0,"- ",IF(ISERROR((U54+V54+W54)/I54),"- ",(U54+V54+W54)/I54))</f>
        <v>25.96397621041805</v>
      </c>
      <c r="Y54" s="70">
        <f>IF(ISERROR(W54/H54),"- ",(W54/H54))</f>
        <v>4.8970224799280668</v>
      </c>
      <c r="Z54" s="78" t="s">
        <v>50</v>
      </c>
      <c r="AA54" s="71" t="str">
        <f>IF(Z54&lt;0,"- ",IF(ISERROR(($E54/Z54)),"- ",(($E54/Z54))))</f>
        <v xml:space="preserve">- </v>
      </c>
      <c r="AB54" s="78" t="s">
        <v>50</v>
      </c>
      <c r="AC54" s="72" t="str">
        <f>IF(ISERROR(AB54/$E54*100),"- ",(AB54/$E54*100))</f>
        <v xml:space="preserve">- </v>
      </c>
      <c r="AD54" s="80">
        <v>0</v>
      </c>
      <c r="AE54" s="78">
        <v>4036.04</v>
      </c>
      <c r="AF54" s="74">
        <v>-0.22071370271113269</v>
      </c>
      <c r="AG54" s="75">
        <v>35.136040659232215</v>
      </c>
    </row>
    <row r="55" spans="1:33" s="45" customFormat="1" ht="10.5" x14ac:dyDescent="0.15">
      <c r="A55" s="120"/>
      <c r="B55" s="29">
        <v>26</v>
      </c>
      <c r="C55" s="299"/>
      <c r="D55" s="47" t="s">
        <v>827</v>
      </c>
      <c r="E55" s="48"/>
      <c r="F55" s="32"/>
      <c r="G55" s="33" t="s">
        <v>311</v>
      </c>
      <c r="H55" s="34">
        <v>48482.021652454205</v>
      </c>
      <c r="I55" s="34">
        <v>9091.6594891892018</v>
      </c>
      <c r="J55" s="34">
        <v>6214.9125068919011</v>
      </c>
      <c r="K55" s="34">
        <v>6214.9125068919011</v>
      </c>
      <c r="L55" s="35">
        <f>IF(ISERROR(K55/$H55*100),"- ",(K55/$H55*100))</f>
        <v>12.819004437240286</v>
      </c>
      <c r="M55" s="35">
        <f>IF(ISERROR(I55/$H55*100),"- ",(I55/$H55*100))</f>
        <v>18.752641039524338</v>
      </c>
      <c r="N55" s="35" t="s">
        <v>50</v>
      </c>
      <c r="O55" s="35">
        <v>13.705092119998811</v>
      </c>
      <c r="P55" s="42">
        <f>IF(AND(O55&lt;0,O54&lt;0),"NA",IF(AND(O55&gt;0,O54&lt;0),"LP",IF(AND(O55&lt;0,O54&gt;0),"PL",((O55/O54-1)*100))))</f>
        <v>32.715991621619466</v>
      </c>
      <c r="Q55" s="34" t="s">
        <v>50</v>
      </c>
      <c r="R55" s="37">
        <v>33.471931012755114</v>
      </c>
      <c r="S55" s="34">
        <v>0</v>
      </c>
      <c r="T55" s="38">
        <f>IF(O55&lt;0,"- ",IF(ISERROR(($E54-S55)/O55),"- ",(($E54-S55)/O55)))</f>
        <v>38.777557665920028</v>
      </c>
      <c r="U55" s="34">
        <v>-7870.8749196928638</v>
      </c>
      <c r="V55" s="34">
        <v>35.29</v>
      </c>
      <c r="W55" s="34">
        <v>214495.51001805003</v>
      </c>
      <c r="X55" s="38">
        <f>IF(I55&lt;0,"- ",IF(ISERROR((U55+V55+W55)/I55),"- ",(U55+V55+W55)/I55))</f>
        <v>22.730715480941004</v>
      </c>
      <c r="Y55" s="39">
        <f>IF(ISERROR(W55/H55),"- ",(W55/H55))</f>
        <v>4.4242278417280492</v>
      </c>
      <c r="Z55" s="34" t="s">
        <v>50</v>
      </c>
      <c r="AA55" s="40" t="str">
        <f>IF(Z55&lt;0,"- ",IF(ISERROR(($E54/Z55)),"- ",(($E54/Z55))))</f>
        <v xml:space="preserve">- </v>
      </c>
      <c r="AB55" s="34" t="s">
        <v>50</v>
      </c>
      <c r="AC55" s="41" t="str">
        <f>IF(ISERROR(AB55/$E54*100),"- ",(AB55/$E54*100))</f>
        <v xml:space="preserve">- </v>
      </c>
      <c r="AD55" s="42">
        <v>0</v>
      </c>
      <c r="AE55" s="34">
        <v>4036.04</v>
      </c>
      <c r="AF55" s="43">
        <v>-0.42310105688391275</v>
      </c>
      <c r="AG55" s="44">
        <v>26.688500030630674</v>
      </c>
    </row>
    <row r="56" spans="1:33" s="45" customFormat="1" ht="10.5" x14ac:dyDescent="0.15">
      <c r="A56" s="120"/>
      <c r="B56" s="29">
        <v>27</v>
      </c>
      <c r="C56" s="299"/>
      <c r="D56" s="49" t="s">
        <v>828</v>
      </c>
      <c r="E56" s="50"/>
      <c r="F56" s="51"/>
      <c r="G56" s="33" t="s">
        <v>407</v>
      </c>
      <c r="H56" s="34">
        <v>55287.48317321168</v>
      </c>
      <c r="I56" s="34">
        <v>10388.824232575938</v>
      </c>
      <c r="J56" s="34">
        <v>7147.1724844319542</v>
      </c>
      <c r="K56" s="34">
        <v>7147.1724844319542</v>
      </c>
      <c r="L56" s="35">
        <f>IF(ISERROR(K56/$H56*100),"- ",(K56/$H56*100))</f>
        <v>12.927288554699407</v>
      </c>
      <c r="M56" s="35">
        <f>IF(ISERROR(I56/$H56*100),"- ",(I56/$H56*100))</f>
        <v>18.79055373171628</v>
      </c>
      <c r="N56" s="35" t="s">
        <v>50</v>
      </c>
      <c r="O56" s="35">
        <v>15.398540418063005</v>
      </c>
      <c r="P56" s="42">
        <f>IF(AND(O56&lt;0,O55&lt;0),"NA",IF(AND(O56&gt;0,O55&lt;0),"LP",IF(AND(O56&lt;0,O55&gt;0),"PL",((O56/O55-1)*100))))</f>
        <v>12.356343782564384</v>
      </c>
      <c r="Q56" s="34" t="s">
        <v>50</v>
      </c>
      <c r="R56" s="37">
        <v>29.897520885804191</v>
      </c>
      <c r="S56" s="34">
        <v>0</v>
      </c>
      <c r="T56" s="39">
        <f>IF(O56&lt;0,"- ",IF(ISERROR(($E54-S56)/O56),"- ",(($E54-S56)/O56)))</f>
        <v>34.513011335580309</v>
      </c>
      <c r="U56" s="34">
        <v>-10641.422826669728</v>
      </c>
      <c r="V56" s="34">
        <v>35.29</v>
      </c>
      <c r="W56" s="34">
        <v>214495.51001805003</v>
      </c>
      <c r="X56" s="39">
        <f>IF(I56&lt;0,"- ",IF(ISERROR((U56+V56+W56)/I56),"- ",(U56+V56+W56)/I56))</f>
        <v>19.625837594985025</v>
      </c>
      <c r="Y56" s="39">
        <f>IF(ISERROR(W56/H56),"- ",(W56/H56))</f>
        <v>3.8796396165484897</v>
      </c>
      <c r="Z56" s="34" t="s">
        <v>50</v>
      </c>
      <c r="AA56" s="40" t="str">
        <f>IF(Z56&lt;0,"- ",IF(ISERROR(($E54/Z56)),"- ",(($E54/Z56))))</f>
        <v xml:space="preserve">- </v>
      </c>
      <c r="AB56" s="34" t="s">
        <v>50</v>
      </c>
      <c r="AC56" s="41" t="str">
        <f>IF(ISERROR(AB56/$E54*100),"- ",(AB56/$E54*100))</f>
        <v xml:space="preserve">- </v>
      </c>
      <c r="AD56" s="42">
        <v>0</v>
      </c>
      <c r="AE56" s="34">
        <v>4036.04</v>
      </c>
      <c r="AF56" s="43">
        <v>-0.44448792864896608</v>
      </c>
      <c r="AG56" s="44">
        <v>30.498544375253125</v>
      </c>
    </row>
    <row r="57" spans="1:33" s="45" customFormat="1" ht="10.5" x14ac:dyDescent="0.15">
      <c r="A57" s="120"/>
      <c r="B57" s="29">
        <v>28</v>
      </c>
      <c r="C57" s="300"/>
      <c r="D57" s="47" t="s">
        <v>1121</v>
      </c>
      <c r="E57" s="50"/>
      <c r="F57" s="52"/>
      <c r="G57" s="33" t="s">
        <v>458</v>
      </c>
      <c r="H57" s="34">
        <v>62947.877496533292</v>
      </c>
      <c r="I57" s="34">
        <v>11771.923424204168</v>
      </c>
      <c r="J57" s="34">
        <v>8200.0765081531245</v>
      </c>
      <c r="K57" s="34">
        <v>8200.0765081531245</v>
      </c>
      <c r="L57" s="35">
        <f>IF(ISERROR(K57/$H57*100),"- ",(K57/$H57*100))</f>
        <v>13.026772044227741</v>
      </c>
      <c r="M57" s="35">
        <f>IF(ISERROR(I57/$H57*100),"- ",(I57/$H57*100))</f>
        <v>18.70106490064336</v>
      </c>
      <c r="N57" s="35" t="s">
        <v>50</v>
      </c>
      <c r="O57" s="35">
        <v>17.708378718823287</v>
      </c>
      <c r="P57" s="42">
        <f>IF(AND(O57&lt;0,O56&lt;0),"NA",IF(AND(O57&gt;0,O56&lt;0),"LP",IF(AND(O57&lt;0,O56&gt;0),"PL",((O57/O56-1)*100))))</f>
        <v>15.000371710884775</v>
      </c>
      <c r="Q57" s="34" t="s">
        <v>50</v>
      </c>
      <c r="R57" s="37">
        <v>27.293132118027941</v>
      </c>
      <c r="S57" s="34">
        <v>0</v>
      </c>
      <c r="T57" s="39">
        <f>IF(O57&lt;0,"- ",IF(ISERROR(($E54-S57)/O57),"- ",(($E54-S57)/O57)))</f>
        <v>30.011217200538539</v>
      </c>
      <c r="U57" s="34">
        <v>-14490.098296114926</v>
      </c>
      <c r="V57" s="34">
        <v>35.29</v>
      </c>
      <c r="W57" s="34">
        <v>214495.51001805003</v>
      </c>
      <c r="X57" s="39">
        <f>IF(I57&lt;0,"- ",IF(ISERROR((U57+V57+W57)/I57),"- ",(U57+V57+W57)/I57))</f>
        <v>16.993034571617486</v>
      </c>
      <c r="Y57" s="39">
        <f>IF(ISERROR(W57/H57),"- ",(W57/H57))</f>
        <v>3.40750980888693</v>
      </c>
      <c r="Z57" s="34" t="s">
        <v>50</v>
      </c>
      <c r="AA57" s="40" t="str">
        <f>IF(Z57&lt;0,"- ",IF(ISERROR(($E54/Z57)),"- ",(($E54/Z57))))</f>
        <v xml:space="preserve">- </v>
      </c>
      <c r="AB57" s="34" t="s">
        <v>50</v>
      </c>
      <c r="AC57" s="41" t="str">
        <f>IF(ISERROR(AB57/$E54*100),"- ",(AB57/$E54*100))</f>
        <v xml:space="preserve">- </v>
      </c>
      <c r="AD57" s="42">
        <v>0</v>
      </c>
      <c r="AE57" s="34">
        <v>4036.04</v>
      </c>
      <c r="AF57" s="43">
        <v>-0.48172255936546982</v>
      </c>
      <c r="AG57" s="44">
        <v>41.093741376816673</v>
      </c>
    </row>
    <row r="58" spans="1:33" s="45" customFormat="1" ht="10.5" x14ac:dyDescent="0.15">
      <c r="A58" s="46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28">
        <v>11</v>
      </c>
      <c r="B59" s="29">
        <v>25</v>
      </c>
      <c r="C59" s="30" t="str">
        <f>VLOOKUP($A59,'All cos summary'!$A$21:$B$35,2,FALSE)</f>
        <v>CIEINDIA IB Equity</v>
      </c>
      <c r="D59" s="63" t="s">
        <v>1128</v>
      </c>
      <c r="E59" s="64">
        <v>456.1</v>
      </c>
      <c r="F59" s="65">
        <v>1857.2122594289699</v>
      </c>
      <c r="G59" s="33" t="s">
        <v>518</v>
      </c>
      <c r="H59" s="78">
        <v>89640.67</v>
      </c>
      <c r="I59" s="78">
        <v>13505.719999999994</v>
      </c>
      <c r="J59" s="78">
        <v>8203.0599999999922</v>
      </c>
      <c r="K59" s="78">
        <v>8203.0599999999922</v>
      </c>
      <c r="L59" s="79">
        <f>IF(ISERROR(K59/$H59*100),"- ",(K59/$H59*100))</f>
        <v>9.1510471753501985</v>
      </c>
      <c r="M59" s="79">
        <f>IF(ISERROR(I59/$H59*100),"- ",(I59/$H59*100))</f>
        <v>15.06650943148907</v>
      </c>
      <c r="N59" s="79">
        <v>21.62330439000214</v>
      </c>
      <c r="O59" s="79">
        <v>21.62330439000214</v>
      </c>
      <c r="P59" s="80" t="s">
        <v>50</v>
      </c>
      <c r="Q59" s="78">
        <v>15.611379410597969</v>
      </c>
      <c r="R59" s="81">
        <v>13.057257317931931</v>
      </c>
      <c r="S59" s="78">
        <v>0</v>
      </c>
      <c r="T59" s="82">
        <f>IF(O59&lt;0,"- ",IF(ISERROR(($E59-S59)/O59),"- ",(($E59-S59)/O59)))</f>
        <v>21.092983374496857</v>
      </c>
      <c r="U59" s="78">
        <v>1967.7499999999991</v>
      </c>
      <c r="V59" s="78">
        <v>0</v>
      </c>
      <c r="W59" s="78">
        <v>173027.1801497</v>
      </c>
      <c r="X59" s="82">
        <f>IF(I59&lt;0,"- ",IF(ISERROR((U59+V59+W59)/I59),"- ",(U59+V59+W59)/I59))</f>
        <v>12.9570974483182</v>
      </c>
      <c r="Y59" s="70">
        <f>IF(ISERROR(W59/H59),"- ",(W59/H59))</f>
        <v>1.9302307774997667</v>
      </c>
      <c r="Z59" s="78">
        <v>173.36433274814027</v>
      </c>
      <c r="AA59" s="71">
        <f>IF(Z59&lt;0,"- ",IF(ISERROR(($E59/Z59)),"- ",(($E59/Z59))))</f>
        <v>2.630875640738696</v>
      </c>
      <c r="AB59" s="78">
        <v>5</v>
      </c>
      <c r="AC59" s="72">
        <f>IF(ISERROR(AB59/$E59*100),"- ",(AB59/$E59*100))</f>
        <v>1.0962508221881166</v>
      </c>
      <c r="AD59" s="80">
        <v>23.123200366692455</v>
      </c>
      <c r="AE59" s="78">
        <v>3793.62</v>
      </c>
      <c r="AF59" s="74">
        <v>3.1321748332159671E-2</v>
      </c>
      <c r="AG59" s="75">
        <v>13.143727931132236</v>
      </c>
    </row>
    <row r="60" spans="1:33" s="45" customFormat="1" ht="10.5" x14ac:dyDescent="0.15">
      <c r="A60" s="120"/>
      <c r="B60" s="29">
        <v>26</v>
      </c>
      <c r="C60" s="299"/>
      <c r="D60" s="47" t="s">
        <v>829</v>
      </c>
      <c r="E60" s="48"/>
      <c r="F60" s="32"/>
      <c r="G60" s="33" t="s">
        <v>311</v>
      </c>
      <c r="H60" s="34">
        <v>94065</v>
      </c>
      <c r="I60" s="34">
        <v>13624.949999999997</v>
      </c>
      <c r="J60" s="34">
        <v>8229.9599999999973</v>
      </c>
      <c r="K60" s="34">
        <v>8229.9599999999973</v>
      </c>
      <c r="L60" s="35">
        <f>IF(ISERROR(K60/$H60*100),"- ",(K60/$H60*100))</f>
        <v>8.7492265986286046</v>
      </c>
      <c r="M60" s="35">
        <f>IF(ISERROR(I60/$H60*100),"- ",(I60/$H60*100))</f>
        <v>14.484611704672298</v>
      </c>
      <c r="N60" s="35">
        <v>21.694212915368425</v>
      </c>
      <c r="O60" s="35">
        <v>21.694212915368425</v>
      </c>
      <c r="P60" s="42">
        <f>IF(AND(O60&lt;0,O59&lt;0),"NA",IF(AND(O60&gt;0,O59&lt;0),"LP",IF(AND(O60&lt;0,O59&gt;0),"PL",((O60/O59-1)*100))))</f>
        <v>0.32792640795025196</v>
      </c>
      <c r="Q60" s="34">
        <v>13.878634562415277</v>
      </c>
      <c r="R60" s="37">
        <v>11.726995082546404</v>
      </c>
      <c r="S60" s="34">
        <v>0</v>
      </c>
      <c r="T60" s="38">
        <f>IF(O60&lt;0,"- ",IF(ISERROR(($E59-S60)/O60),"- ",(($E59-S60)/O60)))</f>
        <v>21.024039995334132</v>
      </c>
      <c r="U60" s="34">
        <v>1319.6799999999998</v>
      </c>
      <c r="V60" s="34">
        <v>0</v>
      </c>
      <c r="W60" s="34">
        <v>173027.1801497</v>
      </c>
      <c r="X60" s="38">
        <f>IF(I60&lt;0,"- ",IF(ISERROR((U60+V60+W60)/I60),"- ",(U60+V60+W60)/I60))</f>
        <v>12.796146785837749</v>
      </c>
      <c r="Y60" s="39">
        <f>IF(ISERROR(W60/H60),"- ",(W60/H60))</f>
        <v>1.8394427273661829</v>
      </c>
      <c r="Z60" s="34">
        <v>196.62325166990894</v>
      </c>
      <c r="AA60" s="40">
        <f>IF(Z60&lt;0,"- ",IF(ISERROR(($E59/Z60)),"- ",(($E59/Z60))))</f>
        <v>2.3196646181281784</v>
      </c>
      <c r="AB60" s="34">
        <v>7</v>
      </c>
      <c r="AC60" s="41">
        <f>IF(ISERROR(AB60/$E59*100),"- ",(AB60/$E59*100))</f>
        <v>1.5347511510633631</v>
      </c>
      <c r="AD60" s="42">
        <v>32.266669582841239</v>
      </c>
      <c r="AE60" s="34">
        <v>3793.62</v>
      </c>
      <c r="AF60" s="43">
        <v>1.8804320884347969E-2</v>
      </c>
      <c r="AG60" s="44">
        <v>37.879431286770235</v>
      </c>
    </row>
    <row r="61" spans="1:33" s="45" customFormat="1" ht="10.5" x14ac:dyDescent="0.15">
      <c r="A61" s="120"/>
      <c r="B61" s="29">
        <v>27</v>
      </c>
      <c r="C61" s="299"/>
      <c r="D61" s="49" t="s">
        <v>830</v>
      </c>
      <c r="E61" s="50"/>
      <c r="F61" s="51"/>
      <c r="G61" s="33" t="s">
        <v>407</v>
      </c>
      <c r="H61" s="34">
        <v>104658.51749999999</v>
      </c>
      <c r="I61" s="34">
        <v>16034.080644999995</v>
      </c>
      <c r="J61" s="34">
        <v>10049.261090645878</v>
      </c>
      <c r="K61" s="34">
        <v>10049.261090645878</v>
      </c>
      <c r="L61" s="35">
        <f>IF(ISERROR(K61/$H61*100),"- ",(K61/$H61*100))</f>
        <v>9.6019524551796547</v>
      </c>
      <c r="M61" s="35">
        <f>IF(ISERROR(I61/$H61*100),"- ",(I61/$H61*100))</f>
        <v>15.32037814791328</v>
      </c>
      <c r="N61" s="35">
        <v>26.489899069084085</v>
      </c>
      <c r="O61" s="35">
        <v>26.489899069084085</v>
      </c>
      <c r="P61" s="42">
        <f>IF(AND(O61&lt;0,O60&lt;0),"NA",IF(AND(O61&gt;0,O60&lt;0),"LP",IF(AND(O61&lt;0,O60&gt;0),"PL",((O61/O60-1)*100))))</f>
        <v>22.105831506421424</v>
      </c>
      <c r="Q61" s="34">
        <v>15.987505705431234</v>
      </c>
      <c r="R61" s="37">
        <v>12.851800042058613</v>
      </c>
      <c r="S61" s="34">
        <v>0</v>
      </c>
      <c r="T61" s="39">
        <f>IF(O61&lt;0,"- ",IF(ISERROR(($E59-S61)/O61),"- ",(($E59-S61)/O61)))</f>
        <v>17.217883647292059</v>
      </c>
      <c r="U61" s="34">
        <v>-8040.9210387901567</v>
      </c>
      <c r="V61" s="34">
        <v>0</v>
      </c>
      <c r="W61" s="34">
        <v>173027.1801497</v>
      </c>
      <c r="X61" s="39">
        <f>IF(I61&lt;0,"- ",IF(ISERROR((U61+V61+W61)/I61),"- ",(U61+V61+W61)/I61))</f>
        <v>10.289723668214087</v>
      </c>
      <c r="Y61" s="39">
        <f>IF(ISERROR(W61/H61),"- ",(W61/H61))</f>
        <v>1.6532546445605827</v>
      </c>
      <c r="Z61" s="34">
        <v>215.61315073899303</v>
      </c>
      <c r="AA61" s="40">
        <f>IF(Z61&lt;0,"- ",IF(ISERROR(($E59/Z61)),"- ",(($E59/Z61))))</f>
        <v>2.1153626225337452</v>
      </c>
      <c r="AB61" s="34">
        <v>7.5</v>
      </c>
      <c r="AC61" s="41">
        <f>IF(ISERROR(AB61/$E59*100),"- ",(AB61/$E59*100))</f>
        <v>1.644376233282175</v>
      </c>
      <c r="AD61" s="42">
        <v>28.312678657024868</v>
      </c>
      <c r="AE61" s="34">
        <v>3793.62</v>
      </c>
      <c r="AF61" s="43">
        <v>-0.10283373913003939</v>
      </c>
      <c r="AG61" s="44">
        <v>54.05193544243383</v>
      </c>
    </row>
    <row r="62" spans="1:33" s="45" customFormat="1" ht="10.5" x14ac:dyDescent="0.15">
      <c r="A62" s="120"/>
      <c r="B62" s="29">
        <v>28</v>
      </c>
      <c r="C62" s="300"/>
      <c r="D62" s="47" t="s">
        <v>1121</v>
      </c>
      <c r="E62" s="50"/>
      <c r="F62" s="52"/>
      <c r="G62" s="33" t="s">
        <v>458</v>
      </c>
      <c r="H62" s="34">
        <v>113178.17017499999</v>
      </c>
      <c r="I62" s="34">
        <v>17644.22138479101</v>
      </c>
      <c r="J62" s="34">
        <v>11300.028170489144</v>
      </c>
      <c r="K62" s="34">
        <v>11300.028170489144</v>
      </c>
      <c r="L62" s="35">
        <f>IF(ISERROR(K62/$H62*100),"- ",(K62/$H62*100))</f>
        <v>9.9842824398173704</v>
      </c>
      <c r="M62" s="35">
        <f>IF(ISERROR(I62/$H62*100),"- ",(I62/$H62*100))</f>
        <v>15.589774386269815</v>
      </c>
      <c r="N62" s="35">
        <v>29.786926920696178</v>
      </c>
      <c r="O62" s="35">
        <v>29.786926920696178</v>
      </c>
      <c r="P62" s="42">
        <f>IF(AND(O62&lt;0,O61&lt;0),"NA",IF(AND(O62&gt;0,O61&lt;0),"LP",IF(AND(O62&lt;0,O61&gt;0),"PL",((O62/O61-1)*100))))</f>
        <v>12.446358678127245</v>
      </c>
      <c r="Q62" s="34">
        <v>16.798752250448395</v>
      </c>
      <c r="R62" s="37">
        <v>13.150577092853313</v>
      </c>
      <c r="S62" s="34">
        <v>0</v>
      </c>
      <c r="T62" s="39">
        <f>IF(O62&lt;0,"- ",IF(ISERROR(($E59-S62)/O62),"- ",(($E59-S62)/O62)))</f>
        <v>15.312086446994247</v>
      </c>
      <c r="U62" s="34">
        <v>-14993.532543388739</v>
      </c>
      <c r="V62" s="34">
        <v>0</v>
      </c>
      <c r="W62" s="34">
        <v>173027.1801497</v>
      </c>
      <c r="X62" s="39">
        <f>IF(I62&lt;0,"- ",IF(ISERROR((U62+V62+W62)/I62),"- ",(U62+V62+W62)/I62))</f>
        <v>8.9566801594619143</v>
      </c>
      <c r="Y62" s="39">
        <f>IF(ISERROR(W62/H62),"- ",(W62/H62))</f>
        <v>1.5288034775801675</v>
      </c>
      <c r="Z62" s="34">
        <v>237.40007765968917</v>
      </c>
      <c r="AA62" s="40">
        <f>IF(Z62&lt;0,"- ",IF(ISERROR(($E59/Z62)),"- ",(($E59/Z62))))</f>
        <v>1.9212293630915116</v>
      </c>
      <c r="AB62" s="34">
        <v>8</v>
      </c>
      <c r="AC62" s="41">
        <f>IF(ISERROR(AB62/$E59*100),"- ",(AB62/$E59*100))</f>
        <v>1.7540013155009866</v>
      </c>
      <c r="AD62" s="42">
        <v>26.85741977109274</v>
      </c>
      <c r="AE62" s="34">
        <v>3793.62</v>
      </c>
      <c r="AF62" s="43">
        <v>-0.17448948146958787</v>
      </c>
      <c r="AG62" s="44">
        <v>59.87902023007544</v>
      </c>
    </row>
    <row r="63" spans="1:33" s="45" customFormat="1" ht="10.5" x14ac:dyDescent="0.15">
      <c r="A63" s="46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28">
        <v>12</v>
      </c>
      <c r="B64" s="29">
        <v>25</v>
      </c>
      <c r="C64" s="30" t="str">
        <f>VLOOKUP($A64,'All cos summary'!$A$9:$B$38,2,FALSE)</f>
        <v>CRAFTSMA IB Equity</v>
      </c>
      <c r="D64" s="63" t="s">
        <v>543</v>
      </c>
      <c r="E64" s="64">
        <v>6789</v>
      </c>
      <c r="F64" s="65">
        <v>1738.3733482208984</v>
      </c>
      <c r="G64" s="33" t="s">
        <v>518</v>
      </c>
      <c r="H64" s="78">
        <v>56904.7</v>
      </c>
      <c r="I64" s="78">
        <v>8326.9999999999927</v>
      </c>
      <c r="J64" s="78">
        <v>2200.2999999999925</v>
      </c>
      <c r="K64" s="78">
        <v>2200.2999999999925</v>
      </c>
      <c r="L64" s="79">
        <f>IF(ISERROR(K64/$H64*100),"- ",(K64/$H64*100))</f>
        <v>3.8666401896504028</v>
      </c>
      <c r="M64" s="79">
        <f>IF(ISERROR(I64/$H64*100),"- ",(I64/$H64*100))</f>
        <v>14.633237676325495</v>
      </c>
      <c r="N64" s="79">
        <v>92.234174281131274</v>
      </c>
      <c r="O64" s="79">
        <v>92.234174281131274</v>
      </c>
      <c r="P64" s="80" t="s">
        <v>50</v>
      </c>
      <c r="Q64" s="78">
        <v>11.708689188461166</v>
      </c>
      <c r="R64" s="81">
        <v>9.7472268490625886</v>
      </c>
      <c r="S64" s="78">
        <v>0</v>
      </c>
      <c r="T64" s="82">
        <f>IF(O64&lt;0,"- ",IF(ISERROR(($E64-S64)/O64),"- ",(($E64-S64)/O64)))</f>
        <v>73.60612325001162</v>
      </c>
      <c r="U64" s="78">
        <v>19310.3</v>
      </c>
      <c r="V64" s="78">
        <v>0</v>
      </c>
      <c r="W64" s="78">
        <v>161955.552987</v>
      </c>
      <c r="X64" s="82">
        <f>IF(I64&lt;0,"- ",IF(ISERROR((U64+V64+W64)/I64),"- ",(U64+V64+W64)/I64))</f>
        <v>21.768446377687059</v>
      </c>
      <c r="Y64" s="70">
        <f>IF(ISERROR(W64/H64),"- ",(W64/H64))</f>
        <v>2.8460839436285581</v>
      </c>
      <c r="Z64" s="78">
        <v>1197.5142254959771</v>
      </c>
      <c r="AA64" s="71">
        <f>IF(Z64&lt;0,"- ",IF(ISERROR(($E64/Z64)),"- ",(($E64/Z64))))</f>
        <v>5.6692437179092252</v>
      </c>
      <c r="AB64" s="78">
        <v>5</v>
      </c>
      <c r="AC64" s="72">
        <f>IF(ISERROR(AB64/$E64*100),"- ",(AB64/$E64*100))</f>
        <v>7.3648549123582263E-2</v>
      </c>
      <c r="AD64" s="80">
        <v>5.4209841839749302</v>
      </c>
      <c r="AE64" s="78">
        <v>119.3</v>
      </c>
      <c r="AF64" s="74">
        <v>0.83804791250759481</v>
      </c>
      <c r="AG64" s="75">
        <v>2.241875923190543</v>
      </c>
    </row>
    <row r="65" spans="1:33" s="45" customFormat="1" ht="10.5" x14ac:dyDescent="0.15">
      <c r="A65" s="46"/>
      <c r="B65" s="29">
        <v>26</v>
      </c>
      <c r="C65" s="47"/>
      <c r="D65" s="47" t="s">
        <v>831</v>
      </c>
      <c r="E65" s="48"/>
      <c r="F65" s="32"/>
      <c r="G65" s="33" t="s">
        <v>311</v>
      </c>
      <c r="H65" s="34">
        <v>80636.854990777661</v>
      </c>
      <c r="I65" s="34">
        <v>12155.040859904486</v>
      </c>
      <c r="J65" s="34">
        <v>3954.1959449283636</v>
      </c>
      <c r="K65" s="34">
        <v>3954.1959449283636</v>
      </c>
      <c r="L65" s="35">
        <f>IF(ISERROR(K65/$H65*100),"- ",(K65/$H65*100))</f>
        <v>4.9037080443931007</v>
      </c>
      <c r="M65" s="35">
        <f>IF(ISERROR(I65/$H65*100),"- ",(I65/$H65*100))</f>
        <v>15.073803239591429</v>
      </c>
      <c r="N65" s="35">
        <v>165.75557784223358</v>
      </c>
      <c r="O65" s="35">
        <v>165.75557784223358</v>
      </c>
      <c r="P65" s="42">
        <f>IF(AND(O65&lt;0,O64&lt;0),"NA",IF(AND(O65&gt;0,O64&lt;0),"LP",IF(AND(O65&lt;0,O64&gt;0),"PL",((O65/O64-1)*100))))</f>
        <v>79.711673177674754</v>
      </c>
      <c r="Q65" s="34">
        <v>14.075684116050258</v>
      </c>
      <c r="R65" s="37">
        <v>13.003006501880096</v>
      </c>
      <c r="S65" s="34">
        <v>0</v>
      </c>
      <c r="T65" s="38">
        <f>IF(O65&lt;0,"- ",IF(ISERROR(($E64-S65)/O65),"- ",(($E64-S65)/O65)))</f>
        <v>40.957897697185075</v>
      </c>
      <c r="U65" s="34">
        <v>28701.160341284703</v>
      </c>
      <c r="V65" s="34">
        <v>0</v>
      </c>
      <c r="W65" s="34">
        <v>161955.552987</v>
      </c>
      <c r="X65" s="38">
        <f>IF(I65&lt;0,"- ",IF(ISERROR((U65+V65+W65)/I65),"- ",(U65+V65+W65)/I65))</f>
        <v>15.685402914374315</v>
      </c>
      <c r="Y65" s="39">
        <f>IF(ISERROR(W65/H65),"- ",(W65/H65))</f>
        <v>2.0084557241911614</v>
      </c>
      <c r="Z65" s="34">
        <v>1351.981967069443</v>
      </c>
      <c r="AA65" s="40">
        <f>IF(Z65&lt;0,"- ",IF(ISERROR(($E64/Z65)),"- ",(($E64/Z65))))</f>
        <v>5.021516680962721</v>
      </c>
      <c r="AB65" s="34">
        <v>5</v>
      </c>
      <c r="AC65" s="41">
        <f>IF(ISERROR(AB65/$E64*100),"- ",(AB65/$E64*100))</f>
        <v>7.3648549123582263E-2</v>
      </c>
      <c r="AD65" s="42">
        <v>3.0164897405497921</v>
      </c>
      <c r="AE65" s="34">
        <v>119.3</v>
      </c>
      <c r="AF65" s="43">
        <v>0.94381102941520856</v>
      </c>
      <c r="AG65" s="44">
        <v>2.5881207546246086</v>
      </c>
    </row>
    <row r="66" spans="1:33" s="45" customFormat="1" ht="10.5" x14ac:dyDescent="0.15">
      <c r="A66" s="46"/>
      <c r="B66" s="29">
        <v>27</v>
      </c>
      <c r="C66" s="47"/>
      <c r="D66" s="49" t="s">
        <v>791</v>
      </c>
      <c r="E66" s="50"/>
      <c r="F66" s="51"/>
      <c r="G66" s="33" t="s">
        <v>407</v>
      </c>
      <c r="H66" s="34">
        <v>96767.24319606903</v>
      </c>
      <c r="I66" s="34">
        <v>15383.31077084046</v>
      </c>
      <c r="J66" s="34">
        <v>5732.7607281303408</v>
      </c>
      <c r="K66" s="34">
        <v>5732.7607281303408</v>
      </c>
      <c r="L66" s="35">
        <f>IF(ISERROR(K66/$H66*100),"- ",(K66/$H66*100))</f>
        <v>5.9242782358847048</v>
      </c>
      <c r="M66" s="35">
        <f>IF(ISERROR(I66/$H66*100),"- ",(I66/$H66*100))</f>
        <v>15.897229540445746</v>
      </c>
      <c r="N66" s="35">
        <v>240.31107217670345</v>
      </c>
      <c r="O66" s="35">
        <v>240.31107217670345</v>
      </c>
      <c r="P66" s="42">
        <f>IF(AND(O66&lt;0,O65&lt;0),"NA",IF(AND(O66&gt;0,O65&lt;0),"LP",IF(AND(O66&lt;0,O65&gt;0),"PL",((O66/O65-1)*100))))</f>
        <v>44.979176752309293</v>
      </c>
      <c r="Q66" s="34">
        <v>15.991309750937083</v>
      </c>
      <c r="R66" s="37">
        <v>16.368430862900919</v>
      </c>
      <c r="S66" s="34">
        <v>0</v>
      </c>
      <c r="T66" s="39">
        <f>IF(O66&lt;0,"- ",IF(ISERROR(($E64-S66)/O66),"- ",(($E64-S66)/O66)))</f>
        <v>28.250883067959396</v>
      </c>
      <c r="U66" s="34">
        <v>27503.862449480064</v>
      </c>
      <c r="V66" s="34">
        <v>0</v>
      </c>
      <c r="W66" s="34">
        <v>161955.552987</v>
      </c>
      <c r="X66" s="39">
        <f>IF(I66&lt;0,"- ",IF(ISERROR((U66+V66+W66)/I66),"- ",(U66+V66+W66)/I66))</f>
        <v>12.315906390944544</v>
      </c>
      <c r="Y66" s="39">
        <f>IF(ISERROR(W66/H66),"- ",(W66/H66))</f>
        <v>1.6736609170403556</v>
      </c>
      <c r="Z66" s="34">
        <v>1584.2930392461474</v>
      </c>
      <c r="AA66" s="40">
        <f>IF(Z66&lt;0,"- ",IF(ISERROR(($E64/Z66)),"- ",(($E64/Z66))))</f>
        <v>4.2851920899875964</v>
      </c>
      <c r="AB66" s="34">
        <v>8</v>
      </c>
      <c r="AC66" s="41">
        <f>IF(ISERROR(AB66/$E64*100),"- ",(AB66/$E64*100))</f>
        <v>0.11783767859773163</v>
      </c>
      <c r="AD66" s="42">
        <v>3.3290184790642967</v>
      </c>
      <c r="AE66" s="34">
        <v>119.3</v>
      </c>
      <c r="AF66" s="43">
        <v>0.78530239149519843</v>
      </c>
      <c r="AG66" s="44">
        <v>3.2137638735469429</v>
      </c>
    </row>
    <row r="67" spans="1:33" s="45" customFormat="1" ht="10.5" x14ac:dyDescent="0.15">
      <c r="A67" s="46"/>
      <c r="B67" s="29">
        <v>28</v>
      </c>
      <c r="D67" s="47" t="s">
        <v>1125</v>
      </c>
      <c r="E67" s="50"/>
      <c r="F67" s="52"/>
      <c r="G67" s="33" t="s">
        <v>458</v>
      </c>
      <c r="H67" s="34">
        <v>112295.50498165519</v>
      </c>
      <c r="I67" s="34">
        <v>18447.997893789812</v>
      </c>
      <c r="J67" s="34">
        <v>7857.7364203423585</v>
      </c>
      <c r="K67" s="34">
        <v>7857.7364203423585</v>
      </c>
      <c r="L67" s="35">
        <f>IF(ISERROR(K67/$H67*100),"- ",(K67/$H67*100))</f>
        <v>6.9973739568881355</v>
      </c>
      <c r="M67" s="35">
        <f>IF(ISERROR(I67/$H67*100),"- ",(I67/$H67*100))</f>
        <v>16.428082225378045</v>
      </c>
      <c r="N67" s="35">
        <v>329.38773369497443</v>
      </c>
      <c r="O67" s="35">
        <v>329.38773369497443</v>
      </c>
      <c r="P67" s="42">
        <f>IF(AND(O67&lt;0,O66&lt;0),"NA",IF(AND(O67&gt;0,O66&lt;0),"LP",IF(AND(O67&lt;0,O66&gt;0),"PL",((O67/O66-1)*100))))</f>
        <v>37.067231530959965</v>
      </c>
      <c r="Q67" s="34">
        <v>18.657126744906314</v>
      </c>
      <c r="R67" s="37">
        <v>18.88705313922177</v>
      </c>
      <c r="S67" s="34">
        <v>0</v>
      </c>
      <c r="T67" s="39">
        <f>IF(O67&lt;0,"- ",IF(ISERROR(($E64-S67)/O67),"- ",(($E64-S67)/O67)))</f>
        <v>20.610967882267506</v>
      </c>
      <c r="U67" s="34">
        <v>23094.646214707089</v>
      </c>
      <c r="V67" s="34">
        <v>0</v>
      </c>
      <c r="W67" s="34">
        <v>161955.552987</v>
      </c>
      <c r="X67" s="39">
        <f>IF(I67&lt;0,"- ",IF(ISERROR((U67+V67+W67)/I67),"- ",(U67+V67+W67)/I67))</f>
        <v>10.030909601523801</v>
      </c>
      <c r="Y67" s="39">
        <f>IF(ISERROR(W67/H67),"- ",(W67/H67))</f>
        <v>1.4422264988563644</v>
      </c>
      <c r="Z67" s="34">
        <v>1903.6807729411219</v>
      </c>
      <c r="AA67" s="40">
        <f>IF(Z67&lt;0,"- ",IF(ISERROR(($E64/Z67)),"- ",(($E64/Z67))))</f>
        <v>3.5662491823727498</v>
      </c>
      <c r="AB67" s="34">
        <v>10</v>
      </c>
      <c r="AC67" s="41">
        <f>IF(ISERROR(AB67/$E64*100),"- ",(AB67/$E64*100))</f>
        <v>0.14729709824716453</v>
      </c>
      <c r="AD67" s="42">
        <v>3.0359357611235094</v>
      </c>
      <c r="AE67" s="34">
        <v>119.3</v>
      </c>
      <c r="AF67" s="43">
        <v>0.55510873228004642</v>
      </c>
      <c r="AG67" s="44">
        <v>4.3631457628546135</v>
      </c>
    </row>
    <row r="68" spans="1:33" s="45" customFormat="1" ht="10.5" x14ac:dyDescent="0.15">
      <c r="A68" s="46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x14ac:dyDescent="0.15">
      <c r="A69" s="28">
        <v>13</v>
      </c>
      <c r="B69" s="29">
        <v>25</v>
      </c>
      <c r="C69" s="30" t="str">
        <f>VLOOKUP($A69,'All cos summary'!$A$9:$B$38,2,FALSE)</f>
        <v>CEAT IB Equity</v>
      </c>
      <c r="D69" s="63" t="s">
        <v>541</v>
      </c>
      <c r="E69" s="64">
        <v>3368.3</v>
      </c>
      <c r="F69" s="65">
        <v>1458.512765695272</v>
      </c>
      <c r="G69" s="33" t="s">
        <v>518</v>
      </c>
      <c r="H69" s="78">
        <v>132178.6</v>
      </c>
      <c r="I69" s="78">
        <v>14741.300000000003</v>
      </c>
      <c r="J69" s="78">
        <v>4713.6000000000031</v>
      </c>
      <c r="K69" s="78">
        <v>5009.7000000000035</v>
      </c>
      <c r="L69" s="79">
        <f>IF(ISERROR(K69/$H69*100),"- ",(K69/$H69*100))</f>
        <v>3.7900991537208015</v>
      </c>
      <c r="M69" s="79">
        <f>IF(ISERROR(I69/$H69*100),"- ",(I69/$H69*100))</f>
        <v>11.152561761132288</v>
      </c>
      <c r="N69" s="79">
        <v>116.52878317310139</v>
      </c>
      <c r="O69" s="79">
        <v>123.84891485537298</v>
      </c>
      <c r="P69" s="80" t="s">
        <v>50</v>
      </c>
      <c r="Q69" s="78">
        <v>13.742516608801521</v>
      </c>
      <c r="R69" s="81">
        <v>11.912059483018957</v>
      </c>
      <c r="S69" s="78">
        <v>0</v>
      </c>
      <c r="T69" s="82">
        <f>IF(O69&lt;0,"- ",IF(ISERROR(($E69-S69)/O69),"- ",(($E69-S69)/O69)))</f>
        <v>27.196847093358866</v>
      </c>
      <c r="U69" s="78">
        <v>20831.399999999998</v>
      </c>
      <c r="V69" s="78">
        <v>77.3</v>
      </c>
      <c r="W69" s="78">
        <v>135882.34181600003</v>
      </c>
      <c r="X69" s="82">
        <f>IF(I69&lt;0,"- ",IF(ISERROR((U69+V69+W69)/I69),"- ",(U69+V69+W69)/I69))</f>
        <v>10.636174680387754</v>
      </c>
      <c r="Y69" s="70">
        <f>IF(ISERROR(W69/H69),"- ",(W69/H69))</f>
        <v>1.0280207372146477</v>
      </c>
      <c r="Z69" s="78">
        <v>1079.9802383638585</v>
      </c>
      <c r="AA69" s="71">
        <f>IF(Z69&lt;0,"- ",IF(ISERROR(($E69/Z69)),"- ",(($E69/Z69))))</f>
        <v>3.1188533644864518</v>
      </c>
      <c r="AB69" s="78">
        <v>30.002403950033042</v>
      </c>
      <c r="AC69" s="72">
        <f>IF(ISERROR(AB69/$E69*100),"- ",(AB69/$E69*100))</f>
        <v>0.89072837781768377</v>
      </c>
      <c r="AD69" s="80">
        <v>25.746775288526795</v>
      </c>
      <c r="AE69" s="78">
        <v>404.5</v>
      </c>
      <c r="AF69" s="74">
        <v>0.49430214471899864</v>
      </c>
      <c r="AG69" s="75">
        <v>3.2810396342560937</v>
      </c>
    </row>
    <row r="70" spans="1:33" s="45" customFormat="1" ht="10.5" x14ac:dyDescent="0.15">
      <c r="A70" s="46"/>
      <c r="B70" s="29">
        <v>26</v>
      </c>
      <c r="C70" s="47"/>
      <c r="D70" s="47" t="s">
        <v>832</v>
      </c>
      <c r="E70" s="48"/>
      <c r="F70" s="32"/>
      <c r="G70" s="33" t="s">
        <v>311</v>
      </c>
      <c r="H70" s="34">
        <v>156147.7554748641</v>
      </c>
      <c r="I70" s="34">
        <v>19987.245425421941</v>
      </c>
      <c r="J70" s="34">
        <v>7038.4544424484147</v>
      </c>
      <c r="K70" s="34">
        <v>7038.4544424484147</v>
      </c>
      <c r="L70" s="35">
        <f>IF(ISERROR(K70/$H70*100),"- ",(K70/$H70*100))</f>
        <v>4.5075604327731948</v>
      </c>
      <c r="M70" s="35">
        <f>IF(ISERROR(I70/$H70*100),"- ",(I70/$H70*100))</f>
        <v>12.800213083203356</v>
      </c>
      <c r="N70" s="35">
        <v>174.00342235188032</v>
      </c>
      <c r="O70" s="35">
        <v>174.00342235188032</v>
      </c>
      <c r="P70" s="42">
        <f>IF(AND(O70&lt;0,O69&lt;0),"NA",IF(AND(O70&gt;0,O69&lt;0),"LP",IF(AND(O70&lt;0,O69&gt;0),"PL",((O70/O69-1)*100))))</f>
        <v>40.496525589324904</v>
      </c>
      <c r="Q70" s="34">
        <v>16.553067380191642</v>
      </c>
      <c r="R70" s="37">
        <v>15.104700418386969</v>
      </c>
      <c r="S70" s="34">
        <v>0</v>
      </c>
      <c r="T70" s="38">
        <f>IF(O70&lt;0,"- ",IF(ISERROR(($E69-S70)/O70),"- ",(($E69-S70)/O70)))</f>
        <v>19.357665237114812</v>
      </c>
      <c r="U70" s="34">
        <v>31204.562806110611</v>
      </c>
      <c r="V70" s="34">
        <v>77.3</v>
      </c>
      <c r="W70" s="34">
        <v>135882.34181600003</v>
      </c>
      <c r="X70" s="38">
        <f>IF(I70&lt;0,"- ",IF(ISERROR((U70+V70+W70)/I70),"- ",(U70+V70+W70)/I70))</f>
        <v>8.3635439033281251</v>
      </c>
      <c r="Y70" s="39">
        <f>IF(ISERROR(W70/H70),"- ",(W70/H70))</f>
        <v>0.87021642676044553</v>
      </c>
      <c r="Z70" s="34">
        <v>1223.9836607157388</v>
      </c>
      <c r="AA70" s="40">
        <f>IF(Z70&lt;0,"- ",IF(ISERROR(($E69/Z70)),"- ",(($E69/Z70))))</f>
        <v>2.7519158205350123</v>
      </c>
      <c r="AB70" s="34">
        <v>29.999999999999996</v>
      </c>
      <c r="AC70" s="41">
        <f>IF(ISERROR(AB70/$E69*100),"- ",(AB70/$E69*100))</f>
        <v>0.89065700798622438</v>
      </c>
      <c r="AD70" s="42">
        <v>17.241040201687628</v>
      </c>
      <c r="AE70" s="34">
        <v>404.5</v>
      </c>
      <c r="AF70" s="43">
        <v>0.6685487327810663</v>
      </c>
      <c r="AG70" s="44">
        <v>3.4499321134458509</v>
      </c>
    </row>
    <row r="71" spans="1:33" s="45" customFormat="1" ht="10.5" x14ac:dyDescent="0.15">
      <c r="A71" s="46"/>
      <c r="B71" s="29">
        <v>27</v>
      </c>
      <c r="C71" s="47"/>
      <c r="D71" s="49" t="s">
        <v>833</v>
      </c>
      <c r="E71" s="50"/>
      <c r="F71" s="51"/>
      <c r="G71" s="33" t="s">
        <v>407</v>
      </c>
      <c r="H71" s="34">
        <v>174628.34985283727</v>
      </c>
      <c r="I71" s="34">
        <v>22625.960725557823</v>
      </c>
      <c r="J71" s="34">
        <v>8102.4488158021386</v>
      </c>
      <c r="K71" s="34">
        <v>8102.4488158021386</v>
      </c>
      <c r="L71" s="35">
        <f>IF(ISERROR(K71/$H71*100),"- ",(K71/$H71*100))</f>
        <v>4.6398244171866887</v>
      </c>
      <c r="M71" s="35">
        <f>IF(ISERROR(I71/$H71*100),"- ",(I71/$H71*100))</f>
        <v>12.956636619784337</v>
      </c>
      <c r="N71" s="35">
        <v>200.30730253474181</v>
      </c>
      <c r="O71" s="35">
        <v>200.30730253474181</v>
      </c>
      <c r="P71" s="42">
        <f>IF(AND(O71&lt;0,O70&lt;0),"NA",IF(AND(O71&gt;0,O70&lt;0),"LP",IF(AND(O71&lt;0,O70&gt;0),"PL",((O71/O70-1)*100))))</f>
        <v>15.116875189769651</v>
      </c>
      <c r="Q71" s="34">
        <v>15.821547419044796</v>
      </c>
      <c r="R71" s="37">
        <v>15.300709917992631</v>
      </c>
      <c r="S71" s="34">
        <v>0</v>
      </c>
      <c r="T71" s="39">
        <f>IF(O71&lt;0,"- ",IF(ISERROR(($E69-S71)/O71),"- ",(($E69-S71)/O71)))</f>
        <v>16.815662521419025</v>
      </c>
      <c r="U71" s="34">
        <v>37170.039108242214</v>
      </c>
      <c r="V71" s="34">
        <v>77.3</v>
      </c>
      <c r="W71" s="34">
        <v>135882.34181600003</v>
      </c>
      <c r="X71" s="39">
        <f>IF(I71&lt;0,"- ",IF(ISERROR((U71+V71+W71)/I71),"- ",(U71+V71+W71)/I71))</f>
        <v>7.6518156742258681</v>
      </c>
      <c r="Y71" s="39">
        <f>IF(ISERROR(W71/H71),"- ",(W71/H71))</f>
        <v>0.77812303632549207</v>
      </c>
      <c r="Z71" s="34">
        <v>1394.2909632504804</v>
      </c>
      <c r="AA71" s="40">
        <f>IF(Z71&lt;0,"- ",IF(ISERROR(($E69/Z71)),"- ",(($E69/Z71))))</f>
        <v>2.4157798399177421</v>
      </c>
      <c r="AB71" s="34">
        <v>29.999999999999996</v>
      </c>
      <c r="AC71" s="41">
        <f>IF(ISERROR(AB71/$E69*100),"- ",(AB71/$E69*100))</f>
        <v>0.89065700798622438</v>
      </c>
      <c r="AD71" s="42">
        <v>14.976987668633161</v>
      </c>
      <c r="AE71" s="34">
        <v>404.5</v>
      </c>
      <c r="AF71" s="43">
        <v>0.70089798213923893</v>
      </c>
      <c r="AG71" s="44">
        <v>3.6564901813894557</v>
      </c>
    </row>
    <row r="72" spans="1:33" s="45" customFormat="1" ht="10.5" x14ac:dyDescent="0.15">
      <c r="A72" s="46"/>
      <c r="B72" s="29">
        <v>28</v>
      </c>
      <c r="D72" s="47" t="s">
        <v>1123</v>
      </c>
      <c r="E72" s="50"/>
      <c r="F72" s="52"/>
      <c r="G72" s="33" t="s">
        <v>458</v>
      </c>
      <c r="H72" s="34">
        <v>190409.7027904581</v>
      </c>
      <c r="I72" s="34">
        <v>25154.874174312892</v>
      </c>
      <c r="J72" s="34">
        <v>9599.6308964766722</v>
      </c>
      <c r="K72" s="34">
        <v>9599.6308964766722</v>
      </c>
      <c r="L72" s="35">
        <f>IF(ISERROR(K72/$H72*100),"- ",(K72/$H72*100))</f>
        <v>5.0415660314542192</v>
      </c>
      <c r="M72" s="35">
        <f>IF(ISERROR(I72/$H72*100),"- ",(I72/$H72*100))</f>
        <v>13.210920349996716</v>
      </c>
      <c r="N72" s="35">
        <v>237.32037238572096</v>
      </c>
      <c r="O72" s="35">
        <v>237.32037238572096</v>
      </c>
      <c r="P72" s="42">
        <f>IF(AND(O72&lt;0,O71&lt;0),"NA",IF(AND(O72&gt;0,O71&lt;0),"LP",IF(AND(O72&lt;0,O71&gt;0),"PL",((O72/O71-1)*100))))</f>
        <v>18.478143024545759</v>
      </c>
      <c r="Q72" s="34">
        <v>16.448307458363981</v>
      </c>
      <c r="R72" s="37">
        <v>15.869483431408634</v>
      </c>
      <c r="S72" s="34">
        <v>0</v>
      </c>
      <c r="T72" s="39">
        <f>IF(O72&lt;0,"- ",IF(ISERROR(($E69-S72)/O72),"- ",(($E69-S72)/O72)))</f>
        <v>14.193050373802057</v>
      </c>
      <c r="U72" s="34">
        <v>31588.817515500734</v>
      </c>
      <c r="V72" s="34">
        <v>77.3</v>
      </c>
      <c r="W72" s="34">
        <v>135882.34181600003</v>
      </c>
      <c r="X72" s="39">
        <f>IF(I72&lt;0,"- ",IF(ISERROR((U72+V72+W72)/I72),"- ",(U72+V72+W72)/I72))</f>
        <v>6.6606757072390463</v>
      </c>
      <c r="Y72" s="39">
        <f>IF(ISERROR(W72/H72),"- ",(W72/H72))</f>
        <v>0.71363139495856309</v>
      </c>
      <c r="Z72" s="34">
        <v>1596.6113356362014</v>
      </c>
      <c r="AA72" s="40">
        <f>IF(Z72&lt;0,"- ",IF(ISERROR(($E69/Z72)),"- ",(($E69/Z72))))</f>
        <v>2.1096555716597329</v>
      </c>
      <c r="AB72" s="34">
        <v>35</v>
      </c>
      <c r="AC72" s="41">
        <f>IF(ISERROR(AB72/$E69*100),"- ",(AB72/$E69*100))</f>
        <v>1.0390998426505953</v>
      </c>
      <c r="AD72" s="42">
        <v>14.747996410149685</v>
      </c>
      <c r="AE72" s="34">
        <v>404.5</v>
      </c>
      <c r="AF72" s="43">
        <v>0.52153925874591089</v>
      </c>
      <c r="AG72" s="44">
        <v>4.3302300458718141</v>
      </c>
    </row>
    <row r="73" spans="1:33" s="45" customFormat="1" ht="10.5" x14ac:dyDescent="0.15">
      <c r="A73" s="46"/>
      <c r="B73" s="46"/>
      <c r="E73" s="53"/>
      <c r="F73" s="76"/>
      <c r="G73" s="77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44"/>
    </row>
    <row r="74" spans="1:33" s="45" customFormat="1" ht="10.5" x14ac:dyDescent="0.15">
      <c r="A74" s="28">
        <v>14</v>
      </c>
      <c r="B74" s="29">
        <v>25</v>
      </c>
      <c r="C74" s="30" t="str">
        <f>VLOOKUP($A74,'All cos summary'!$A$9:$B$38,2,FALSE)</f>
        <v>JKI IB Equity</v>
      </c>
      <c r="D74" s="63" t="s">
        <v>1129</v>
      </c>
      <c r="E74" s="64">
        <v>388.95</v>
      </c>
      <c r="F74" s="65">
        <v>1203.5657736644662</v>
      </c>
      <c r="G74" s="33" t="s">
        <v>518</v>
      </c>
      <c r="H74" s="78">
        <v>146929.19999999998</v>
      </c>
      <c r="I74" s="78">
        <v>15985.499999999985</v>
      </c>
      <c r="J74" s="78">
        <v>5093.0999999999867</v>
      </c>
      <c r="K74" s="78">
        <v>5409.2999999999865</v>
      </c>
      <c r="L74" s="79">
        <f>IF(ISERROR(K74/$H74*100),"- ",(K74/$H74*100))</f>
        <v>3.6815690822518516</v>
      </c>
      <c r="M74" s="79">
        <f>IF(ISERROR(I74/$H74*100),"- ",(I74/$H74*100))</f>
        <v>10.879729829060517</v>
      </c>
      <c r="N74" s="79">
        <v>18.586597686890915</v>
      </c>
      <c r="O74" s="79">
        <v>19.740527943236739</v>
      </c>
      <c r="P74" s="80" t="s">
        <v>50</v>
      </c>
      <c r="Q74" s="78">
        <v>11.089259578053543</v>
      </c>
      <c r="R74" s="81">
        <v>11.586693498723879</v>
      </c>
      <c r="S74" s="78">
        <v>0</v>
      </c>
      <c r="T74" s="82">
        <f>IF(O74&lt;0,"- ",IF(ISERROR(($E74-S74)/O74),"- ",(($E74-S74)/O74)))</f>
        <v>19.703120459514221</v>
      </c>
      <c r="U74" s="78">
        <v>41826</v>
      </c>
      <c r="V74" s="78">
        <v>1333</v>
      </c>
      <c r="W74" s="78">
        <v>112130.20530345</v>
      </c>
      <c r="X74" s="82">
        <f>IF(I74&lt;0,"- ",IF(ISERROR((U74+V74+W74)/I74),"- ",(U74+V74+W74)/I74))</f>
        <v>9.714378987422986</v>
      </c>
      <c r="Y74" s="70">
        <f>IF(ISERROR(W74/H74),"- ",(W74/H74))</f>
        <v>0.7631580741163092</v>
      </c>
      <c r="Z74" s="78">
        <v>177.00823013202609</v>
      </c>
      <c r="AA74" s="71">
        <f>IF(Z74&lt;0,"- ",IF(ISERROR(($E74/Z74)),"- ",(($E74/Z74))))</f>
        <v>2.1973554546581915</v>
      </c>
      <c r="AB74" s="78">
        <v>3.3300485734205112</v>
      </c>
      <c r="AC74" s="72">
        <f>IF(ISERROR(AB74/$E74*100),"- ",(AB74/$E74*100))</f>
        <v>0.85616366458941029</v>
      </c>
      <c r="AD74" s="80">
        <v>17.916396693565851</v>
      </c>
      <c r="AE74" s="78">
        <v>548</v>
      </c>
      <c r="AF74" s="74">
        <v>0.87230818803031995</v>
      </c>
      <c r="AG74" s="75">
        <v>2.3978248546053846</v>
      </c>
    </row>
    <row r="75" spans="1:33" s="45" customFormat="1" ht="10.5" x14ac:dyDescent="0.15">
      <c r="A75" s="46"/>
      <c r="B75" s="29">
        <v>26</v>
      </c>
      <c r="C75" s="47"/>
      <c r="D75" s="47" t="s">
        <v>834</v>
      </c>
      <c r="E75" s="48"/>
      <c r="F75" s="32"/>
      <c r="G75" s="33" t="s">
        <v>311</v>
      </c>
      <c r="H75" s="34">
        <v>164935.55599999998</v>
      </c>
      <c r="I75" s="34">
        <v>20623.036063999985</v>
      </c>
      <c r="J75" s="34">
        <v>8626.0714681679856</v>
      </c>
      <c r="K75" s="34">
        <v>9626.0714681679856</v>
      </c>
      <c r="L75" s="35">
        <f>IF(ISERROR(K75/$H75*100),"- ",(K75/$H75*100))</f>
        <v>5.8362621751297743</v>
      </c>
      <c r="M75" s="35">
        <f>IF(ISERROR(I75/$H75*100),"- ",(I75/$H75*100))</f>
        <v>12.503693299460542</v>
      </c>
      <c r="N75" s="35">
        <v>29.921611536229221</v>
      </c>
      <c r="O75" s="35">
        <v>33.390352972773798</v>
      </c>
      <c r="P75" s="42">
        <f>IF(AND(O75&lt;0,O74&lt;0),"NA",IF(AND(O75&gt;0,O74&lt;0),"LP",IF(AND(O75&lt;0,O74&gt;0),"PL",((O75/O74-1)*100))))</f>
        <v>69.146200490618568</v>
      </c>
      <c r="Q75" s="34">
        <v>14.091478980290329</v>
      </c>
      <c r="R75" s="37">
        <v>18.440647253110733</v>
      </c>
      <c r="S75" s="34">
        <v>0</v>
      </c>
      <c r="T75" s="38">
        <f>IF(O75&lt;0,"- ",IF(ISERROR(($E74-S75)/O75),"- ",(($E74-S75)/O75)))</f>
        <v>11.648574075187119</v>
      </c>
      <c r="U75" s="34">
        <v>40523.099288948455</v>
      </c>
      <c r="V75" s="34">
        <v>1333</v>
      </c>
      <c r="W75" s="34">
        <v>112130.20530345</v>
      </c>
      <c r="X75" s="38">
        <f>IF(I75&lt;0,"- ",IF(ISERROR((U75+V75+W75)/I75),"- ",(U75+V75+W75)/I75))</f>
        <v>7.4667136358841102</v>
      </c>
      <c r="Y75" s="39">
        <f>IF(ISERROR(W75/H75),"- ",(W75/H75))</f>
        <v>0.67984252772913323</v>
      </c>
      <c r="Z75" s="34">
        <v>193.89148162665938</v>
      </c>
      <c r="AA75" s="40">
        <f>IF(Z75&lt;0,"- ",IF(ISERROR(($E74/Z75)),"- ",(($E74/Z75))))</f>
        <v>2.006019020211153</v>
      </c>
      <c r="AB75" s="34">
        <v>4.2772707994408394</v>
      </c>
      <c r="AC75" s="41">
        <f>IF(ISERROR(AB75/$E74*100),"- ",(AB75/$E74*100))</f>
        <v>1.0996968246409151</v>
      </c>
      <c r="AD75" s="42">
        <v>14.294921228630686</v>
      </c>
      <c r="AE75" s="34">
        <v>548</v>
      </c>
      <c r="AF75" s="43">
        <v>0.75697007935164751</v>
      </c>
      <c r="AG75" s="44">
        <v>3.6801129764573406</v>
      </c>
    </row>
    <row r="76" spans="1:33" s="45" customFormat="1" ht="10.5" x14ac:dyDescent="0.15">
      <c r="A76" s="46"/>
      <c r="B76" s="29">
        <v>27</v>
      </c>
      <c r="C76" s="47"/>
      <c r="D76" s="49" t="s">
        <v>835</v>
      </c>
      <c r="E76" s="50"/>
      <c r="F76" s="51"/>
      <c r="G76" s="33" t="s">
        <v>407</v>
      </c>
      <c r="H76" s="34">
        <v>179310.69563999999</v>
      </c>
      <c r="I76" s="34">
        <v>23637.715231999988</v>
      </c>
      <c r="J76" s="34">
        <v>11180.199023999987</v>
      </c>
      <c r="K76" s="34">
        <v>11180.199023999987</v>
      </c>
      <c r="L76" s="35">
        <f>IF(ISERROR(K76/$H76*100),"- ",(K76/$H76*100))</f>
        <v>6.2350987954708197</v>
      </c>
      <c r="M76" s="35">
        <f>IF(ISERROR(I76/$H76*100),"- ",(I76/$H76*100))</f>
        <v>13.182546165264538</v>
      </c>
      <c r="N76" s="35">
        <v>38.781219623364009</v>
      </c>
      <c r="O76" s="35">
        <v>38.781219623364009</v>
      </c>
      <c r="P76" s="42">
        <f>IF(AND(O76&lt;0,O75&lt;0),"NA",IF(AND(O76&gt;0,O75&lt;0),"LP",IF(AND(O76&lt;0,O75&gt;0),"PL",((O76/O75-1)*100))))</f>
        <v>16.144982519309934</v>
      </c>
      <c r="Q76" s="34">
        <v>15.174094715073361</v>
      </c>
      <c r="R76" s="37">
        <v>18.398726077119516</v>
      </c>
      <c r="S76" s="34">
        <v>0</v>
      </c>
      <c r="T76" s="39">
        <f>IF(O76&lt;0,"- ",IF(ISERROR(($E74-S76)/O76),"- ",(($E74-S76)/O76)))</f>
        <v>10.029339040324416</v>
      </c>
      <c r="U76" s="34">
        <v>41469.861577496398</v>
      </c>
      <c r="V76" s="34">
        <v>1333</v>
      </c>
      <c r="W76" s="34">
        <v>112130.20530345</v>
      </c>
      <c r="X76" s="39">
        <f>IF(I76&lt;0,"- ",IF(ISERROR((U76+V76+W76)/I76),"- ",(U76+V76+W76)/I76))</f>
        <v>6.5544857174352851</v>
      </c>
      <c r="Y76" s="39">
        <f>IF(ISERROR(W76/H76),"- ",(W76/H76))</f>
        <v>0.62534030612748559</v>
      </c>
      <c r="Z76" s="34">
        <v>227.67270125002338</v>
      </c>
      <c r="AA76" s="40">
        <f>IF(Z76&lt;0,"- ",IF(ISERROR(($E74/Z76)),"- ",(($E74/Z76))))</f>
        <v>1.7083734583219385</v>
      </c>
      <c r="AB76" s="34">
        <v>5</v>
      </c>
      <c r="AC76" s="41">
        <f>IF(ISERROR(AB76/$E74*100),"- ",(AB76/$E74*100))</f>
        <v>1.285512276642242</v>
      </c>
      <c r="AD76" s="42">
        <v>12.892838462944356</v>
      </c>
      <c r="AE76" s="34">
        <v>548</v>
      </c>
      <c r="AF76" s="43">
        <v>0.66780070251480161</v>
      </c>
      <c r="AG76" s="44">
        <v>4.343920805175097</v>
      </c>
    </row>
    <row r="77" spans="1:33" s="45" customFormat="1" ht="10.5" x14ac:dyDescent="0.15">
      <c r="A77" s="46"/>
      <c r="B77" s="29">
        <v>28</v>
      </c>
      <c r="D77" s="47" t="s">
        <v>1123</v>
      </c>
      <c r="E77" s="50"/>
      <c r="F77" s="52"/>
      <c r="G77" s="33" t="s">
        <v>458</v>
      </c>
      <c r="H77" s="34">
        <v>193302.6008092</v>
      </c>
      <c r="I77" s="34">
        <v>25615.202152960002</v>
      </c>
      <c r="J77" s="34">
        <v>12439.346214720001</v>
      </c>
      <c r="K77" s="34">
        <v>12439.346214720001</v>
      </c>
      <c r="L77" s="35">
        <f>IF(ISERROR(K77/$H77*100),"- ",(K77/$H77*100))</f>
        <v>6.4351675366221803</v>
      </c>
      <c r="M77" s="35">
        <f>IF(ISERROR(I77/$H77*100),"- ",(I77/$H77*100))</f>
        <v>13.251348944985782</v>
      </c>
      <c r="N77" s="35">
        <v>43.148875658523217</v>
      </c>
      <c r="O77" s="35">
        <v>43.148875658523217</v>
      </c>
      <c r="P77" s="42">
        <f>IF(AND(O77&lt;0,O76&lt;0),"NA",IF(AND(O77&gt;0,O76&lt;0),"LP",IF(AND(O77&lt;0,O76&gt;0),"PL",((O77/O76-1)*100))))</f>
        <v>11.262296744602329</v>
      </c>
      <c r="Q77" s="34">
        <v>15.332174819927333</v>
      </c>
      <c r="R77" s="37">
        <v>17.504818035492299</v>
      </c>
      <c r="S77" s="34">
        <v>0</v>
      </c>
      <c r="T77" s="39">
        <f>IF(O77&lt;0,"- ",IF(ISERROR(($E74-S77)/O77),"- ",(($E74-S77)/O77)))</f>
        <v>9.0141398602855727</v>
      </c>
      <c r="U77" s="34">
        <v>39673.780709851468</v>
      </c>
      <c r="V77" s="34">
        <v>1333</v>
      </c>
      <c r="W77" s="34">
        <v>112130.20530345</v>
      </c>
      <c r="X77" s="39">
        <f>IF(I77&lt;0,"- ",IF(ISERROR((U77+V77+W77)/I77),"- ",(U77+V77+W77)/I77))</f>
        <v>5.9783633601191593</v>
      </c>
      <c r="Y77" s="39">
        <f>IF(ISERROR(W77/H77),"- ",(W77/H77))</f>
        <v>0.58007603019334697</v>
      </c>
      <c r="Z77" s="34">
        <v>265.3215769085466</v>
      </c>
      <c r="AA77" s="40">
        <f>IF(Z77&lt;0,"- ",IF(ISERROR(($E74/Z77)),"- ",(($E74/Z77))))</f>
        <v>1.465956913613802</v>
      </c>
      <c r="AB77" s="34">
        <v>5.5</v>
      </c>
      <c r="AC77" s="41">
        <f>IF(ISERROR(AB77/$E74*100),"- ",(AB77/$E74*100))</f>
        <v>1.4140635043064662</v>
      </c>
      <c r="AD77" s="42">
        <v>12.746566199144013</v>
      </c>
      <c r="AE77" s="34">
        <v>548</v>
      </c>
      <c r="AF77" s="43">
        <v>0.54801511127343294</v>
      </c>
      <c r="AG77" s="44">
        <v>4.8546425221243688</v>
      </c>
    </row>
    <row r="78" spans="1:33" s="45" customFormat="1" ht="10.5" x14ac:dyDescent="0.15">
      <c r="A78" s="46"/>
      <c r="B78" s="46"/>
      <c r="E78" s="53"/>
      <c r="F78" s="76"/>
      <c r="G78" s="77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44"/>
    </row>
    <row r="79" spans="1:33" s="45" customFormat="1" ht="10.5" x14ac:dyDescent="0.15">
      <c r="A79" s="28">
        <v>15</v>
      </c>
      <c r="B79" s="29">
        <v>25</v>
      </c>
      <c r="C79" s="30" t="str">
        <f>VLOOKUP($A79,'All cos summary'!$A$9:$B$38,2,FALSE)</f>
        <v>SEL IB Equity</v>
      </c>
      <c r="D79" s="63" t="s">
        <v>550</v>
      </c>
      <c r="E79" s="64">
        <v>411.55</v>
      </c>
      <c r="F79" s="65">
        <v>605.9441372602372</v>
      </c>
      <c r="G79" s="33" t="s">
        <v>518</v>
      </c>
      <c r="H79" s="78">
        <v>32769.519999999997</v>
      </c>
      <c r="I79" s="78">
        <v>3387.8759999999966</v>
      </c>
      <c r="J79" s="78">
        <v>1046.3959999999963</v>
      </c>
      <c r="K79" s="78">
        <v>1046.3959999999963</v>
      </c>
      <c r="L79" s="79">
        <f>IF(ISERROR(K79/$H79*100),"- ",(K79/$H79*100))</f>
        <v>3.1931990459426824</v>
      </c>
      <c r="M79" s="79">
        <f>IF(ISERROR(I79/$H79*100),"- ",(I79/$H79*100))</f>
        <v>10.338497481806254</v>
      </c>
      <c r="N79" s="79">
        <v>7.6290172061825343</v>
      </c>
      <c r="O79" s="79">
        <v>7.6290172061825343</v>
      </c>
      <c r="P79" s="80" t="s">
        <v>50</v>
      </c>
      <c r="Q79" s="78">
        <v>12.349841928991935</v>
      </c>
      <c r="R79" s="81">
        <v>7.9200273992820662</v>
      </c>
      <c r="S79" s="78">
        <v>0</v>
      </c>
      <c r="T79" s="82">
        <f>IF(O79&lt;0,"- ",IF(ISERROR(($E79-S79)/O79),"- ",(($E79-S79)/O79)))</f>
        <v>53.945349561733984</v>
      </c>
      <c r="U79" s="78">
        <v>4149.3899999999994</v>
      </c>
      <c r="V79" s="78">
        <v>0</v>
      </c>
      <c r="W79" s="78">
        <v>56452.785547849999</v>
      </c>
      <c r="X79" s="82">
        <f>IF(I79&lt;0,"- ",IF(ISERROR((U79+V79+W79)/I79),"- ",(U79+V79+W79)/I79))</f>
        <v>17.887955624069495</v>
      </c>
      <c r="Y79" s="70">
        <f>IF(ISERROR(W79/H79),"- ",(W79/H79))</f>
        <v>1.7227223818917703</v>
      </c>
      <c r="Z79" s="78">
        <v>93.337561971420243</v>
      </c>
      <c r="AA79" s="71">
        <f>IF(Z79&lt;0,"- ",IF(ISERROR(($E79/Z79)),"- ",(($E79/Z79))))</f>
        <v>4.4092645158871377</v>
      </c>
      <c r="AB79" s="78">
        <v>1.75</v>
      </c>
      <c r="AC79" s="72">
        <f>IF(ISERROR(AB79/$E79*100),"- ",(AB79/$E79*100))</f>
        <v>0.42522172275543679</v>
      </c>
      <c r="AD79" s="80">
        <v>22.938734475284772</v>
      </c>
      <c r="AE79" s="78">
        <v>137.16</v>
      </c>
      <c r="AF79" s="74">
        <v>0.31406162189369152</v>
      </c>
      <c r="AG79" s="75">
        <v>3.5917686207638635</v>
      </c>
    </row>
    <row r="80" spans="1:33" s="45" customFormat="1" ht="10.5" x14ac:dyDescent="0.15">
      <c r="A80" s="46"/>
      <c r="B80" s="29">
        <v>26</v>
      </c>
      <c r="C80" s="47"/>
      <c r="D80" s="47" t="s">
        <v>836</v>
      </c>
      <c r="E80" s="48"/>
      <c r="F80" s="32"/>
      <c r="G80" s="33" t="s">
        <v>311</v>
      </c>
      <c r="H80" s="34">
        <v>37873.159140231757</v>
      </c>
      <c r="I80" s="34">
        <v>4140.4559306342853</v>
      </c>
      <c r="J80" s="34">
        <v>1980.3829456056737</v>
      </c>
      <c r="K80" s="34">
        <v>1980.3829456056737</v>
      </c>
      <c r="L80" s="35">
        <f>IF(ISERROR(K80/$H80*100),"- ",(K80/$H80*100))</f>
        <v>5.2289879972066018</v>
      </c>
      <c r="M80" s="35">
        <f>IF(ISERROR(I80/$H80*100),"- ",(I80/$H80*100))</f>
        <v>10.932428201469936</v>
      </c>
      <c r="N80" s="35">
        <v>14.438487500770442</v>
      </c>
      <c r="O80" s="35">
        <v>14.438487500770442</v>
      </c>
      <c r="P80" s="42">
        <f>IF(AND(O80&lt;0,O79&lt;0),"NA",IF(AND(O80&gt;0,O79&lt;0),"LP",IF(AND(O80&lt;0,O79&gt;0),"PL",((O80/O79-1)*100))))</f>
        <v>89.257503431366388</v>
      </c>
      <c r="Q80" s="34">
        <v>15.004395818037205</v>
      </c>
      <c r="R80" s="37">
        <v>14.612847156928224</v>
      </c>
      <c r="S80" s="34">
        <v>0</v>
      </c>
      <c r="T80" s="38">
        <f>IF(O80&lt;0,"- ",IF(ISERROR(($E79-S80)/O80),"- ",(($E79-S80)/O80)))</f>
        <v>28.503678101881487</v>
      </c>
      <c r="U80" s="34">
        <v>3248.1405588249436</v>
      </c>
      <c r="V80" s="34">
        <v>0</v>
      </c>
      <c r="W80" s="34">
        <v>56452.785547849999</v>
      </c>
      <c r="X80" s="38">
        <f>IF(I80&lt;0,"- ",IF(ISERROR((U80+V80+W80)/I80),"- ",(U80+V80+W80)/I80))</f>
        <v>14.418925622408263</v>
      </c>
      <c r="Y80" s="39">
        <f>IF(ISERROR(W80/H80),"- ",(W80/H80))</f>
        <v>1.4905750359726804</v>
      </c>
      <c r="Z80" s="34">
        <v>104.27604947219065</v>
      </c>
      <c r="AA80" s="40">
        <f>IF(Z80&lt;0,"- ",IF(ISERROR(($E79/Z80)),"- ",(($E79/Z80))))</f>
        <v>3.9467356318457019</v>
      </c>
      <c r="AB80" s="34">
        <v>3.5</v>
      </c>
      <c r="AC80" s="41">
        <f>IF(ISERROR(AB80/$E79*100),"- ",(AB80/$E79*100))</f>
        <v>0.85044344551087359</v>
      </c>
      <c r="AD80" s="42">
        <v>24.240766214696929</v>
      </c>
      <c r="AE80" s="34">
        <v>137.16</v>
      </c>
      <c r="AF80" s="43">
        <v>0.23967375418804127</v>
      </c>
      <c r="AG80" s="44">
        <v>4.4032860445128765</v>
      </c>
    </row>
    <row r="81" spans="1:33" s="45" customFormat="1" ht="10.5" x14ac:dyDescent="0.15">
      <c r="A81" s="46"/>
      <c r="B81" s="29">
        <v>27</v>
      </c>
      <c r="C81" s="47"/>
      <c r="D81" s="49" t="s">
        <v>837</v>
      </c>
      <c r="E81" s="50"/>
      <c r="F81" s="51"/>
      <c r="G81" s="33" t="s">
        <v>407</v>
      </c>
      <c r="H81" s="34">
        <v>41432.163767196442</v>
      </c>
      <c r="I81" s="34">
        <v>5093.8221382633419</v>
      </c>
      <c r="J81" s="34">
        <v>2733.6326403855778</v>
      </c>
      <c r="K81" s="34">
        <v>2733.6326403855778</v>
      </c>
      <c r="L81" s="35">
        <f>IF(ISERROR(K81/$H81*100),"- ",(K81/$H81*100))</f>
        <v>6.5978515043182657</v>
      </c>
      <c r="M81" s="35">
        <f>IF(ISERROR(I81/$H81*100),"- ",(I81/$H81*100))</f>
        <v>12.294366683055861</v>
      </c>
      <c r="N81" s="35">
        <v>19.930246721971258</v>
      </c>
      <c r="O81" s="35">
        <v>19.930246721971258</v>
      </c>
      <c r="P81" s="42">
        <f>IF(AND(O81&lt;0,O80&lt;0),"NA",IF(AND(O81&gt;0,O80&lt;0),"LP",IF(AND(O81&lt;0,O80&gt;0),"PL",((O81/O80-1)*100))))</f>
        <v>38.035557539581433</v>
      </c>
      <c r="Q81" s="34">
        <v>18.786493203268751</v>
      </c>
      <c r="R81" s="37">
        <v>17.796265739318269</v>
      </c>
      <c r="S81" s="34">
        <v>0</v>
      </c>
      <c r="T81" s="39">
        <f>IF(O81&lt;0,"- ",IF(ISERROR(($E79-S81)/O81),"- ",(($E79-S81)/O81)))</f>
        <v>20.649518580535389</v>
      </c>
      <c r="U81" s="34">
        <v>1311.4604925185195</v>
      </c>
      <c r="V81" s="34">
        <v>0</v>
      </c>
      <c r="W81" s="34">
        <v>56452.785547849999</v>
      </c>
      <c r="X81" s="39">
        <f>IF(I81&lt;0,"- ",IF(ISERROR((U81+V81+W81)/I81),"- ",(U81+V81+W81)/I81))</f>
        <v>11.340059482340372</v>
      </c>
      <c r="Y81" s="39">
        <f>IF(ISERROR(W81/H81),"- ",(W81/H81))</f>
        <v>1.3625352966128697</v>
      </c>
      <c r="Z81" s="34">
        <v>119.70629619416191</v>
      </c>
      <c r="AA81" s="40">
        <f>IF(Z81&lt;0,"- ",IF(ISERROR(($E79/Z81)),"- ",(($E79/Z81))))</f>
        <v>3.4379979423343929</v>
      </c>
      <c r="AB81" s="34">
        <v>4.5</v>
      </c>
      <c r="AC81" s="41">
        <f>IF(ISERROR(AB81/$E79*100),"- ",(AB81/$E79*100))</f>
        <v>1.0934272870854089</v>
      </c>
      <c r="AD81" s="42">
        <v>22.578747081134551</v>
      </c>
      <c r="AE81" s="34">
        <v>137.16</v>
      </c>
      <c r="AF81" s="43">
        <v>8.5377600072059495E-2</v>
      </c>
      <c r="AG81" s="44">
        <v>7.1089870787683438</v>
      </c>
    </row>
    <row r="82" spans="1:33" s="45" customFormat="1" ht="10.5" x14ac:dyDescent="0.15">
      <c r="A82" s="46"/>
      <c r="B82" s="29">
        <v>28</v>
      </c>
      <c r="D82" s="47" t="s">
        <v>1122</v>
      </c>
      <c r="E82" s="50"/>
      <c r="F82" s="52"/>
      <c r="G82" s="33" t="s">
        <v>458</v>
      </c>
      <c r="H82" s="34">
        <v>45271.759752145197</v>
      </c>
      <c r="I82" s="34">
        <v>5640.3211140028416</v>
      </c>
      <c r="J82" s="34">
        <v>3198.1199843280447</v>
      </c>
      <c r="K82" s="34">
        <v>3198.1199843280447</v>
      </c>
      <c r="L82" s="35">
        <f>IF(ISERROR(K82/$H82*100),"- ",(K82/$H82*100))</f>
        <v>7.0642714174071894</v>
      </c>
      <c r="M82" s="35">
        <f>IF(ISERROR(I82/$H82*100),"- ",(I82/$H82*100))</f>
        <v>12.458806869630411</v>
      </c>
      <c r="N82" s="35">
        <v>23.316710296938208</v>
      </c>
      <c r="O82" s="35">
        <v>23.316710296938208</v>
      </c>
      <c r="P82" s="42">
        <f>IF(AND(O82&lt;0,O81&lt;0),"NA",IF(AND(O82&gt;0,O81&lt;0),"LP",IF(AND(O82&lt;0,O81&gt;0),"PL",((O82/O81-1)*100))))</f>
        <v>16.991578790811879</v>
      </c>
      <c r="Q82" s="34">
        <v>20.333248074141231</v>
      </c>
      <c r="R82" s="37">
        <v>18.058918995229096</v>
      </c>
      <c r="S82" s="34">
        <v>0</v>
      </c>
      <c r="T82" s="39">
        <f>IF(O82&lt;0,"- ",IF(ISERROR(($E79-S82)/O82),"- ",(($E79-S82)/O82)))</f>
        <v>17.650431590001869</v>
      </c>
      <c r="U82" s="34">
        <v>-1163.9150319595656</v>
      </c>
      <c r="V82" s="34">
        <v>0</v>
      </c>
      <c r="W82" s="34">
        <v>56452.785547849999</v>
      </c>
      <c r="X82" s="39">
        <f>IF(I82&lt;0,"- ",IF(ISERROR((U82+V82+W82)/I82),"- ",(U82+V82+W82)/I82))</f>
        <v>9.8024331236440627</v>
      </c>
      <c r="Y82" s="39">
        <f>IF(ISERROR(W82/H82),"- ",(W82/H82))</f>
        <v>1.2469757274053168</v>
      </c>
      <c r="Z82" s="34">
        <v>138.52300649110012</v>
      </c>
      <c r="AA82" s="40">
        <f>IF(Z82&lt;0,"- ",IF(ISERROR(($E79/Z82)),"- ",(($E79/Z82))))</f>
        <v>2.9709866283218553</v>
      </c>
      <c r="AB82" s="34">
        <v>4.5</v>
      </c>
      <c r="AC82" s="41">
        <f>IF(ISERROR(AB82/$E79*100),"- ",(AB82/$E79*100))</f>
        <v>1.0934272870854089</v>
      </c>
      <c r="AD82" s="42">
        <v>19.299463529342344</v>
      </c>
      <c r="AE82" s="34">
        <v>137.16</v>
      </c>
      <c r="AF82" s="43">
        <v>-6.5723135412330616E-2</v>
      </c>
      <c r="AG82" s="44">
        <v>10.779281777436122</v>
      </c>
    </row>
    <row r="83" spans="1:33" s="45" customFormat="1" ht="10.5" x14ac:dyDescent="0.15">
      <c r="A83" s="46"/>
      <c r="B83" s="46"/>
      <c r="E83" s="53"/>
      <c r="F83" s="76"/>
      <c r="G83" s="77"/>
      <c r="H83" s="56"/>
      <c r="I83" s="56"/>
      <c r="J83" s="56"/>
      <c r="K83" s="56"/>
      <c r="L83" s="56"/>
      <c r="M83" s="56"/>
      <c r="N83" s="57"/>
      <c r="O83" s="57"/>
      <c r="P83" s="58"/>
      <c r="Q83" s="57"/>
      <c r="R83" s="59"/>
      <c r="S83" s="60"/>
      <c r="T83" s="61"/>
      <c r="U83" s="61"/>
      <c r="V83" s="61"/>
      <c r="W83" s="61"/>
      <c r="X83" s="61"/>
      <c r="Y83" s="57"/>
      <c r="Z83" s="57"/>
      <c r="AA83" s="59"/>
      <c r="AB83" s="62"/>
      <c r="AC83" s="57"/>
      <c r="AD83" s="59"/>
      <c r="AE83" s="57"/>
      <c r="AF83" s="57"/>
      <c r="AG83" s="44"/>
    </row>
    <row r="84" spans="1:33" s="45" customFormat="1" ht="10.5" x14ac:dyDescent="0.15">
      <c r="A84" s="46"/>
      <c r="B84" s="46"/>
      <c r="D84" s="84" t="s">
        <v>525</v>
      </c>
      <c r="E84" s="85"/>
      <c r="F84" s="86"/>
      <c r="G84" s="87"/>
      <c r="H84" s="88"/>
      <c r="I84" s="88"/>
      <c r="J84" s="88"/>
      <c r="K84" s="88"/>
      <c r="L84" s="88"/>
      <c r="M84" s="88"/>
      <c r="N84" s="89"/>
      <c r="O84" s="89"/>
      <c r="P84" s="90"/>
      <c r="Q84" s="89"/>
      <c r="R84" s="89"/>
      <c r="S84" s="75"/>
      <c r="T84" s="91"/>
      <c r="U84" s="91"/>
      <c r="V84" s="91"/>
      <c r="W84" s="91"/>
      <c r="X84" s="91"/>
      <c r="Y84" s="89"/>
      <c r="Z84" s="89"/>
      <c r="AA84" s="89"/>
      <c r="AB84" s="89"/>
      <c r="AC84" s="89"/>
      <c r="AD84" s="89"/>
      <c r="AE84" s="89"/>
      <c r="AF84" s="89"/>
      <c r="AG84" s="89"/>
    </row>
    <row r="85" spans="1:33" s="45" customFormat="1" ht="10.5" x14ac:dyDescent="0.15">
      <c r="A85" s="46"/>
      <c r="B85" s="46"/>
      <c r="D85" s="45" t="s">
        <v>36</v>
      </c>
      <c r="E85" s="92"/>
      <c r="F85" s="93"/>
      <c r="G85" s="94"/>
      <c r="H85" s="56"/>
      <c r="I85" s="56"/>
      <c r="J85" s="56"/>
      <c r="K85" s="56"/>
      <c r="L85" s="56"/>
      <c r="M85" s="56"/>
      <c r="N85" s="57"/>
      <c r="O85" s="57"/>
      <c r="P85" s="95"/>
      <c r="Q85" s="57"/>
      <c r="R85" s="57"/>
      <c r="S85" s="44"/>
      <c r="T85" s="61"/>
      <c r="U85" s="61"/>
      <c r="V85" s="61"/>
      <c r="W85" s="61"/>
      <c r="X85" s="61"/>
      <c r="Y85" s="57"/>
      <c r="Z85" s="57"/>
      <c r="AA85" s="57"/>
      <c r="AB85" s="57"/>
      <c r="AC85" s="57"/>
      <c r="AD85" s="57"/>
      <c r="AE85" s="57"/>
      <c r="AF85" s="57"/>
      <c r="AG85" s="57"/>
    </row>
    <row r="86" spans="1:33" s="97" customFormat="1" x14ac:dyDescent="0.2">
      <c r="A86" s="96"/>
      <c r="B86" s="96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2"/>
      <c r="P86" s="103"/>
      <c r="Q86" s="102"/>
      <c r="R86" s="102"/>
      <c r="S86" s="104"/>
      <c r="T86" s="105"/>
      <c r="U86" s="105"/>
      <c r="V86" s="105"/>
      <c r="W86" s="105"/>
      <c r="X86" s="105"/>
      <c r="Y86" s="102"/>
      <c r="Z86" s="102"/>
      <c r="AA86" s="102"/>
      <c r="AB86" s="102"/>
      <c r="AC86" s="102"/>
      <c r="AD86" s="102"/>
      <c r="AE86" s="102"/>
      <c r="AF86" s="102"/>
      <c r="AG86" s="102"/>
    </row>
    <row r="87" spans="1:33" s="97" customFormat="1" x14ac:dyDescent="0.2">
      <c r="A87" s="96"/>
      <c r="B87" s="96"/>
      <c r="E87" s="98"/>
      <c r="F87" s="99"/>
      <c r="G87" s="100"/>
      <c r="H87" s="101"/>
      <c r="I87" s="101"/>
      <c r="J87" s="101"/>
      <c r="K87" s="101"/>
      <c r="L87" s="101"/>
      <c r="M87" s="101"/>
      <c r="N87" s="102"/>
      <c r="O87" s="102"/>
      <c r="P87" s="103"/>
      <c r="Q87" s="102"/>
      <c r="R87" s="102"/>
      <c r="S87" s="104"/>
      <c r="T87" s="105"/>
      <c r="U87" s="105"/>
      <c r="V87" s="105"/>
      <c r="W87" s="105"/>
      <c r="X87" s="105"/>
      <c r="Y87" s="102"/>
      <c r="Z87" s="102"/>
      <c r="AA87" s="102"/>
      <c r="AB87" s="102"/>
      <c r="AC87" s="102"/>
      <c r="AD87" s="102"/>
      <c r="AE87" s="102"/>
      <c r="AF87" s="102"/>
      <c r="AG87" s="102"/>
    </row>
    <row r="88" spans="1:33" s="97" customFormat="1" x14ac:dyDescent="0.2">
      <c r="A88" s="96"/>
      <c r="B88" s="96"/>
      <c r="E88" s="98"/>
      <c r="F88" s="99"/>
      <c r="G88" s="100"/>
      <c r="H88" s="101"/>
      <c r="I88" s="101"/>
      <c r="J88" s="101"/>
      <c r="K88" s="101"/>
      <c r="L88" s="101"/>
      <c r="M88" s="101"/>
      <c r="N88" s="102"/>
      <c r="O88" s="102"/>
      <c r="P88" s="103"/>
      <c r="Q88" s="102"/>
      <c r="R88" s="102"/>
      <c r="S88" s="104"/>
      <c r="T88" s="105"/>
      <c r="U88" s="105"/>
      <c r="V88" s="105"/>
      <c r="W88" s="105"/>
      <c r="X88" s="105"/>
      <c r="Y88" s="102"/>
      <c r="Z88" s="102"/>
      <c r="AA88" s="102"/>
      <c r="AB88" s="102"/>
      <c r="AC88" s="102"/>
      <c r="AD88" s="102"/>
      <c r="AE88" s="102"/>
      <c r="AF88" s="102"/>
      <c r="AG88" s="102"/>
    </row>
  </sheetData>
  <mergeCells count="11">
    <mergeCell ref="AB7:AD7"/>
    <mergeCell ref="AE7:AG7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467" priority="45" stopIfTrue="1" operator="equal">
      <formula>#DIV/0!</formula>
    </cfRule>
  </conditionalFormatting>
  <conditionalFormatting sqref="G14:G17">
    <cfRule type="cellIs" dxfId="466" priority="15" stopIfTrue="1" operator="equal">
      <formula>#DIV/0!</formula>
    </cfRule>
  </conditionalFormatting>
  <conditionalFormatting sqref="G19:G22">
    <cfRule type="cellIs" dxfId="465" priority="14" stopIfTrue="1" operator="equal">
      <formula>#DIV/0!</formula>
    </cfRule>
  </conditionalFormatting>
  <conditionalFormatting sqref="G24:G27">
    <cfRule type="cellIs" dxfId="464" priority="13" stopIfTrue="1" operator="equal">
      <formula>#DIV/0!</formula>
    </cfRule>
  </conditionalFormatting>
  <conditionalFormatting sqref="G29:G32">
    <cfRule type="cellIs" dxfId="463" priority="12" stopIfTrue="1" operator="equal">
      <formula>#DIV/0!</formula>
    </cfRule>
  </conditionalFormatting>
  <conditionalFormatting sqref="G34:G37">
    <cfRule type="cellIs" dxfId="462" priority="11" stopIfTrue="1" operator="equal">
      <formula>#DIV/0!</formula>
    </cfRule>
  </conditionalFormatting>
  <conditionalFormatting sqref="G39:G42">
    <cfRule type="cellIs" dxfId="461" priority="10" stopIfTrue="1" operator="equal">
      <formula>#DIV/0!</formula>
    </cfRule>
  </conditionalFormatting>
  <conditionalFormatting sqref="G44:G47">
    <cfRule type="cellIs" dxfId="460" priority="9" stopIfTrue="1" operator="equal">
      <formula>#DIV/0!</formula>
    </cfRule>
  </conditionalFormatting>
  <conditionalFormatting sqref="G49:G52">
    <cfRule type="cellIs" dxfId="459" priority="8" stopIfTrue="1" operator="equal">
      <formula>#DIV/0!</formula>
    </cfRule>
  </conditionalFormatting>
  <conditionalFormatting sqref="G54:G57">
    <cfRule type="cellIs" dxfId="458" priority="1" stopIfTrue="1" operator="equal">
      <formula>#DIV/0!</formula>
    </cfRule>
  </conditionalFormatting>
  <conditionalFormatting sqref="G59:G62">
    <cfRule type="cellIs" dxfId="457" priority="7" stopIfTrue="1" operator="equal">
      <formula>#DIV/0!</formula>
    </cfRule>
  </conditionalFormatting>
  <conditionalFormatting sqref="G64:G67">
    <cfRule type="cellIs" dxfId="456" priority="6" stopIfTrue="1" operator="equal">
      <formula>#DIV/0!</formula>
    </cfRule>
  </conditionalFormatting>
  <conditionalFormatting sqref="G69:G72">
    <cfRule type="cellIs" dxfId="455" priority="5" stopIfTrue="1" operator="equal">
      <formula>#DIV/0!</formula>
    </cfRule>
  </conditionalFormatting>
  <conditionalFormatting sqref="G74:G77">
    <cfRule type="cellIs" dxfId="454" priority="2" stopIfTrue="1" operator="equal">
      <formula>#DIV/0!</formula>
    </cfRule>
  </conditionalFormatting>
  <conditionalFormatting sqref="G79:G82">
    <cfRule type="cellIs" dxfId="453" priority="4" stopIfTrue="1" operator="equal">
      <formula>#DIV/0!</formula>
    </cfRule>
  </conditionalFormatting>
  <conditionalFormatting sqref="AG9:AG12">
    <cfRule type="cellIs" dxfId="452" priority="64" stopIfTrue="1" operator="equal">
      <formula>#DIV/0!</formula>
    </cfRule>
  </conditionalFormatting>
  <conditionalFormatting sqref="AG14:AG17">
    <cfRule type="cellIs" dxfId="451" priority="57" stopIfTrue="1" operator="equal">
      <formula>#DIV/0!</formula>
    </cfRule>
  </conditionalFormatting>
  <conditionalFormatting sqref="AG19:AG22">
    <cfRule type="cellIs" dxfId="450" priority="42" stopIfTrue="1" operator="equal">
      <formula>#DIV/0!</formula>
    </cfRule>
  </conditionalFormatting>
  <conditionalFormatting sqref="AG24:AG27">
    <cfRule type="cellIs" dxfId="449" priority="63" stopIfTrue="1" operator="equal">
      <formula>#DIV/0!</formula>
    </cfRule>
  </conditionalFormatting>
  <conditionalFormatting sqref="AG29:AG32">
    <cfRule type="cellIs" dxfId="448" priority="62" stopIfTrue="1" operator="equal">
      <formula>#DIV/0!</formula>
    </cfRule>
  </conditionalFormatting>
  <conditionalFormatting sqref="AG34:AG37">
    <cfRule type="cellIs" dxfId="447" priority="56" stopIfTrue="1" operator="equal">
      <formula>#DIV/0!</formula>
    </cfRule>
  </conditionalFormatting>
  <conditionalFormatting sqref="AG39:AG42">
    <cfRule type="cellIs" dxfId="446" priority="61" stopIfTrue="1" operator="equal">
      <formula>#DIV/0!</formula>
    </cfRule>
  </conditionalFormatting>
  <conditionalFormatting sqref="AG44:AG47">
    <cfRule type="cellIs" dxfId="445" priority="60" stopIfTrue="1" operator="equal">
      <formula>#DIV/0!</formula>
    </cfRule>
  </conditionalFormatting>
  <conditionalFormatting sqref="AG49:AG52">
    <cfRule type="cellIs" dxfId="444" priority="47" stopIfTrue="1" operator="equal">
      <formula>#DIV/0!</formula>
    </cfRule>
  </conditionalFormatting>
  <conditionalFormatting sqref="AG54:AG57">
    <cfRule type="cellIs" dxfId="443" priority="49" stopIfTrue="1" operator="equal">
      <formula>#DIV/0!</formula>
    </cfRule>
  </conditionalFormatting>
  <conditionalFormatting sqref="AG59:AG62">
    <cfRule type="cellIs" dxfId="442" priority="48" stopIfTrue="1" operator="equal">
      <formula>#DIV/0!</formula>
    </cfRule>
  </conditionalFormatting>
  <conditionalFormatting sqref="AG64:AG67">
    <cfRule type="cellIs" dxfId="441" priority="17" stopIfTrue="1" operator="equal">
      <formula>#DIV/0!</formula>
    </cfRule>
  </conditionalFormatting>
  <conditionalFormatting sqref="AG69:AG72">
    <cfRule type="cellIs" dxfId="440" priority="20" stopIfTrue="1" operator="equal">
      <formula>#DIV/0!</formula>
    </cfRule>
  </conditionalFormatting>
  <conditionalFormatting sqref="AG74:AG77">
    <cfRule type="cellIs" dxfId="439" priority="3" stopIfTrue="1" operator="equal">
      <formula>#DIV/0!</formula>
    </cfRule>
  </conditionalFormatting>
  <conditionalFormatting sqref="AG79:AG82">
    <cfRule type="cellIs" dxfId="438" priority="54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rowBreaks count="1" manualBreakCount="1">
    <brk id="58" min="3" max="3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728E-26F7-4922-AA9D-52809F69E1E5}">
  <sheetPr codeName="Sheet7"/>
  <dimension ref="A1:AG23"/>
  <sheetViews>
    <sheetView showGridLines="0" view="pageBreakPreview" zoomScaleNormal="100" zoomScaleSheetLayoutView="100" workbookViewId="0">
      <pane xSplit="4" ySplit="8" topLeftCell="E9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T17" sqref="T17"/>
    </sheetView>
  </sheetViews>
  <sheetFormatPr defaultRowHeight="12.75" x14ac:dyDescent="0.2"/>
  <cols>
    <col min="1" max="2" width="2.7109375" style="9" hidden="1" customWidth="1"/>
    <col min="3" max="3" width="16.8554687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8.42578125" style="9" customWidth="1"/>
    <col min="10" max="10" width="7" style="9" hidden="1" customWidth="1"/>
    <col min="11" max="11" width="8.42578125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6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01"/>
      <c r="I4" s="501"/>
      <c r="J4" s="501"/>
      <c r="K4" s="501"/>
      <c r="L4" s="501"/>
      <c r="M4" s="501"/>
      <c r="N4" s="501"/>
      <c r="P4" s="501"/>
      <c r="Q4" s="501"/>
      <c r="R4" s="501"/>
      <c r="S4" s="501"/>
      <c r="T4" s="501"/>
    </row>
    <row r="5" spans="1:33" hidden="1" x14ac:dyDescent="0.2">
      <c r="D5" s="7"/>
      <c r="H5" s="501"/>
      <c r="I5" s="501"/>
      <c r="J5" s="501"/>
      <c r="K5" s="501"/>
      <c r="L5" s="501"/>
      <c r="M5" s="501"/>
      <c r="N5" s="501"/>
      <c r="P5" s="501"/>
      <c r="Q5" s="501"/>
      <c r="R5" s="501"/>
      <c r="S5" s="501"/>
      <c r="T5" s="501"/>
    </row>
    <row r="6" spans="1:33" ht="41.1" customHeight="1" x14ac:dyDescent="0.35">
      <c r="D6" s="11" t="s">
        <v>348</v>
      </c>
      <c r="L6" s="9"/>
      <c r="M6" s="9"/>
    </row>
    <row r="7" spans="1:33" s="13" customFormat="1" ht="12" x14ac:dyDescent="0.2">
      <c r="D7" s="14"/>
      <c r="E7" s="14"/>
      <c r="F7" s="14"/>
      <c r="G7" s="15"/>
      <c r="H7" s="14" t="s">
        <v>0</v>
      </c>
      <c r="I7" s="14"/>
      <c r="J7" s="14"/>
      <c r="K7" s="14"/>
      <c r="L7" s="14"/>
      <c r="M7" s="14"/>
      <c r="N7" s="14"/>
      <c r="O7" s="14"/>
      <c r="P7" s="297"/>
      <c r="Q7" s="14" t="s">
        <v>1</v>
      </c>
      <c r="R7" s="297"/>
      <c r="S7" s="15" t="s">
        <v>2</v>
      </c>
      <c r="T7" s="502" t="s">
        <v>2</v>
      </c>
      <c r="U7" s="502"/>
      <c r="V7" s="502"/>
      <c r="W7" s="502"/>
      <c r="X7" s="502"/>
      <c r="Y7" s="502"/>
      <c r="Z7" s="502"/>
      <c r="AA7" s="503"/>
      <c r="AB7" s="498" t="s">
        <v>3</v>
      </c>
      <c r="AC7" s="499"/>
      <c r="AD7" s="500"/>
      <c r="AE7" s="499" t="s">
        <v>4</v>
      </c>
      <c r="AF7" s="499"/>
      <c r="AG7" s="499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371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summary'!$A$37:$B$38,2,FALSE)</f>
        <v>CARTRADE IB Equity</v>
      </c>
      <c r="D9" s="30" t="s">
        <v>1130</v>
      </c>
      <c r="E9" s="31">
        <v>1695.6</v>
      </c>
      <c r="F9" s="32">
        <v>871.37869528256306</v>
      </c>
      <c r="G9" s="33" t="s">
        <v>518</v>
      </c>
      <c r="H9" s="34">
        <v>6411.1639999999998</v>
      </c>
      <c r="I9" s="34">
        <v>1505.2809999999999</v>
      </c>
      <c r="J9" s="34">
        <v>1210.422</v>
      </c>
      <c r="K9" s="34">
        <v>1210.422</v>
      </c>
      <c r="L9" s="35">
        <f>IF(ISERROR(K9/$H9*100),"- ",(K9/$H9*100))</f>
        <v>18.879910106807436</v>
      </c>
      <c r="M9" s="35">
        <f>IF(ISERROR(I9/$H9*100),"- ",(I9/$H9*100))</f>
        <v>23.479059340862282</v>
      </c>
      <c r="N9" s="35">
        <v>23.747299114266436</v>
      </c>
      <c r="O9" s="35">
        <v>23.747299114266436</v>
      </c>
      <c r="P9" s="36" t="s">
        <v>50</v>
      </c>
      <c r="Q9" s="34">
        <v>7.6121046401479511</v>
      </c>
      <c r="R9" s="37">
        <v>5.6421824529030946</v>
      </c>
      <c r="S9" s="34">
        <v>0</v>
      </c>
      <c r="T9" s="38">
        <f>IF(O9&lt;0,"- ",IF(ISERROR(($E9-S9)/O9),"- ",(($E9-S9)/O9)))</f>
        <v>71.401804131121196</v>
      </c>
      <c r="U9" s="34">
        <v>-9464.9810000000016</v>
      </c>
      <c r="V9" s="34">
        <v>1058.7950000000001</v>
      </c>
      <c r="W9" s="34">
        <v>81181.99614599999</v>
      </c>
      <c r="X9" s="38">
        <f>IF(I9&lt;0,"- ",IF(ISERROR((U9+V9+W9)/I9),"- ",(U9+V9+W9)/I9))</f>
        <v>48.34699311689976</v>
      </c>
      <c r="Y9" s="39">
        <f>IF(ISERROR(W9/H9),"- ",(W9/H9))</f>
        <v>12.662598577419013</v>
      </c>
      <c r="Z9" s="34">
        <v>435.66426093826027</v>
      </c>
      <c r="AA9" s="40">
        <f>IF(Z9&lt;0,"- ",IF(ISERROR(($E9/Z9)),"- ",(($E9/Z9))))</f>
        <v>3.8919878264705541</v>
      </c>
      <c r="AB9" s="34">
        <v>0</v>
      </c>
      <c r="AC9" s="41">
        <f>IF(ISERROR(AB9/$E9*100),"- ",(AB9/$E9*100))</f>
        <v>0</v>
      </c>
      <c r="AD9" s="42">
        <v>0</v>
      </c>
      <c r="AE9" s="34">
        <v>474.37900000000002</v>
      </c>
      <c r="AF9" s="43">
        <v>-0.42222494883383943</v>
      </c>
      <c r="AG9" s="44">
        <v>9.5142408495059296</v>
      </c>
    </row>
    <row r="10" spans="1:33" s="45" customFormat="1" ht="10.5" x14ac:dyDescent="0.15">
      <c r="A10" s="46"/>
      <c r="B10" s="29">
        <v>26</v>
      </c>
      <c r="C10" s="47"/>
      <c r="D10" s="47" t="s">
        <v>838</v>
      </c>
      <c r="E10" s="48"/>
      <c r="F10" s="32"/>
      <c r="G10" s="33" t="s">
        <v>311</v>
      </c>
      <c r="H10" s="34">
        <v>7837.8127599963491</v>
      </c>
      <c r="I10" s="34">
        <v>2588.1401742066982</v>
      </c>
      <c r="J10" s="34">
        <v>2197.0855465141717</v>
      </c>
      <c r="K10" s="34">
        <v>2197.0855465141717</v>
      </c>
      <c r="L10" s="35">
        <f>IF(ISERROR(K10/$H10*100),"- ",(K10/$H10*100))</f>
        <v>28.031870801098279</v>
      </c>
      <c r="M10" s="35">
        <f>IF(ISERROR(I10/$H10*100),"- ",(I10/$H10*100))</f>
        <v>33.021204428566932</v>
      </c>
      <c r="N10" s="35">
        <v>43.104675602974481</v>
      </c>
      <c r="O10" s="35">
        <v>43.104675602974481</v>
      </c>
      <c r="P10" s="42">
        <f>IF(AND(O10&lt;0,O9&lt;0),"NA",IF(AND(O10&gt;0,O9&lt;0),"LP",IF(AND(O10&lt;0,O9&gt;0),"PL",((O10/O9-1)*100))))</f>
        <v>81.514013006552389</v>
      </c>
      <c r="Q10" s="34">
        <v>12.052770743159515</v>
      </c>
      <c r="R10" s="37">
        <v>9.4276270200570984</v>
      </c>
      <c r="S10" s="34">
        <v>0</v>
      </c>
      <c r="T10" s="38">
        <f>IF(O10&lt;0,"- ",IF(ISERROR(($E9-S10)/O10),"- ",(($E9-S10)/O10)))</f>
        <v>39.336799924391343</v>
      </c>
      <c r="U10" s="34">
        <v>-11741.575744351809</v>
      </c>
      <c r="V10" s="34">
        <v>1258.4795476222203</v>
      </c>
      <c r="W10" s="34">
        <v>81181.99614599999</v>
      </c>
      <c r="X10" s="38">
        <f>IF(I10&lt;0,"- ",IF(ISERROR((U10+V10+W10)/I10),"- ",(U10+V10+W10)/I10))</f>
        <v>27.316487976135459</v>
      </c>
      <c r="Y10" s="39">
        <f>IF(ISERROR(W10/H10),"- ",(W10/H10))</f>
        <v>10.357736097032994</v>
      </c>
      <c r="Z10" s="34">
        <v>478.76893654123478</v>
      </c>
      <c r="AA10" s="40">
        <f>IF(Z10&lt;0,"- ",IF(ISERROR(($E9/Z10)),"- ",(($E9/Z10))))</f>
        <v>3.5415831533463815</v>
      </c>
      <c r="AB10" s="34">
        <v>0</v>
      </c>
      <c r="AC10" s="41">
        <f>IF(ISERROR(AB10/$E9*100),"- ",(AB10/$E9*100))</f>
        <v>0</v>
      </c>
      <c r="AD10" s="42">
        <v>0</v>
      </c>
      <c r="AE10" s="34">
        <v>474.37900000000002</v>
      </c>
      <c r="AF10" s="43">
        <v>-0.47996511529678659</v>
      </c>
      <c r="AG10" s="44">
        <v>17.838298433012199</v>
      </c>
    </row>
    <row r="11" spans="1:33" s="45" customFormat="1" ht="10.5" x14ac:dyDescent="0.15">
      <c r="A11" s="46"/>
      <c r="B11" s="29">
        <v>27</v>
      </c>
      <c r="C11" s="47"/>
      <c r="D11" s="49" t="s">
        <v>839</v>
      </c>
      <c r="E11" s="50"/>
      <c r="F11" s="51"/>
      <c r="G11" s="33" t="s">
        <v>407</v>
      </c>
      <c r="H11" s="34">
        <v>9300.7358823931208</v>
      </c>
      <c r="I11" s="34">
        <v>3473.9866796083579</v>
      </c>
      <c r="J11" s="34">
        <v>2743.0623569290583</v>
      </c>
      <c r="K11" s="34">
        <v>2743.0623569290583</v>
      </c>
      <c r="L11" s="35">
        <f>IF(ISERROR(K11/$H11*100),"- ",(K11/$H11*100))</f>
        <v>29.492960466943785</v>
      </c>
      <c r="M11" s="35">
        <f>IF(ISERROR(I11/$H11*100),"- ",(I11/$H11*100))</f>
        <v>37.351739943339687</v>
      </c>
      <c r="N11" s="35">
        <v>53.816208131609493</v>
      </c>
      <c r="O11" s="35">
        <v>53.816208131609493</v>
      </c>
      <c r="P11" s="42">
        <f>IF(AND(O11&lt;0,O10&lt;0),"NA",IF(AND(O11&gt;0,O10&lt;0),"LP",IF(AND(O11&lt;0,O10&gt;0),"PL",((O11/O10-1)*100))))</f>
        <v>24.850047886442852</v>
      </c>
      <c r="Q11" s="34">
        <v>13.917991659533319</v>
      </c>
      <c r="R11" s="37">
        <v>10.642406874357173</v>
      </c>
      <c r="S11" s="34">
        <v>0</v>
      </c>
      <c r="T11" s="39">
        <f>IF(O11&lt;0,"- ",IF(ISERROR(($E9-S11)/O11),"- ",(($E9-S11)/O11)))</f>
        <v>31.507236553221077</v>
      </c>
      <c r="U11" s="34">
        <v>-14572.553934464662</v>
      </c>
      <c r="V11" s="34">
        <v>1504.2240451876812</v>
      </c>
      <c r="W11" s="34">
        <v>81181.99614599999</v>
      </c>
      <c r="X11" s="39">
        <f>IF(I11&lt;0,"- ",IF(ISERROR((U11+V11+W11)/I11),"- ",(U11+V11+W11)/I11))</f>
        <v>19.606772431378996</v>
      </c>
      <c r="Y11" s="39">
        <f>IF(ISERROR(W11/H11),"- ",(W11/H11))</f>
        <v>8.7285562317367411</v>
      </c>
      <c r="Z11" s="34">
        <v>532.58514467284431</v>
      </c>
      <c r="AA11" s="40">
        <f>IF(Z11&lt;0,"- ",IF(ISERROR(($E9/Z11)),"- ",(($E9/Z11))))</f>
        <v>3.1837162882970964</v>
      </c>
      <c r="AB11" s="34">
        <v>0</v>
      </c>
      <c r="AC11" s="41">
        <f>IF(ISERROR(AB11/$E9*100),"- ",(AB11/$E9*100))</f>
        <v>0</v>
      </c>
      <c r="AD11" s="42">
        <v>0</v>
      </c>
      <c r="AE11" s="34">
        <v>474.37900000000002</v>
      </c>
      <c r="AF11" s="43">
        <v>-0.53662012040866802</v>
      </c>
      <c r="AG11" s="44">
        <v>25.32255856508014</v>
      </c>
    </row>
    <row r="12" spans="1:33" s="45" customFormat="1" ht="10.5" x14ac:dyDescent="0.15">
      <c r="A12" s="46"/>
      <c r="B12" s="29">
        <v>28</v>
      </c>
      <c r="D12" s="47" t="s">
        <v>1123</v>
      </c>
      <c r="E12" s="50"/>
      <c r="F12" s="52"/>
      <c r="G12" s="33" t="s">
        <v>458</v>
      </c>
      <c r="H12" s="34">
        <v>10863.776591670885</v>
      </c>
      <c r="I12" s="34">
        <v>4346.3172995241721</v>
      </c>
      <c r="J12" s="34">
        <v>3466.9107976841851</v>
      </c>
      <c r="K12" s="34">
        <v>3466.9107976841851</v>
      </c>
      <c r="L12" s="35">
        <f>IF(ISERROR(K12/$H12*100),"- ",(K12/$H12*100))</f>
        <v>31.912574494050439</v>
      </c>
      <c r="M12" s="35">
        <f>IF(ISERROR(I12/$H12*100),"- ",(I12/$H12*100))</f>
        <v>40.00742525261829</v>
      </c>
      <c r="N12" s="35">
        <v>68.017408569148941</v>
      </c>
      <c r="O12" s="35">
        <v>68.017408569148941</v>
      </c>
      <c r="P12" s="42">
        <f>IF(AND(O12&lt;0,O11&lt;0),"NA",IF(AND(O12&gt;0,O11&lt;0),"LP",IF(AND(O12&lt;0,O11&gt;0),"PL",((O12/O11-1)*100))))</f>
        <v>26.388333423287456</v>
      </c>
      <c r="Q12" s="34">
        <v>15.554692806528106</v>
      </c>
      <c r="R12" s="37">
        <v>12.004614715515673</v>
      </c>
      <c r="S12" s="34">
        <v>0</v>
      </c>
      <c r="T12" s="39">
        <f>IF(O12&lt;0,"- ",IF(ISERROR(($E9-S12)/O12),"- ",(($E9-S12)/O12)))</f>
        <v>24.928912107496597</v>
      </c>
      <c r="U12" s="34">
        <v>-18162.537068917612</v>
      </c>
      <c r="V12" s="34">
        <v>1793.1888477523501</v>
      </c>
      <c r="W12" s="34">
        <v>81181.99614599999</v>
      </c>
      <c r="X12" s="39">
        <f>IF(I12&lt;0,"- ",IF(ISERROR((U12+V12+W12)/I12),"- ",(U12+V12+W12)/I12))</f>
        <v>14.912083830586948</v>
      </c>
      <c r="Y12" s="39">
        <f>IF(ISERROR(W12/H12),"- ",(W12/H12))</f>
        <v>7.4727232708597082</v>
      </c>
      <c r="Z12" s="34">
        <v>600.60255324199318</v>
      </c>
      <c r="AA12" s="40">
        <f>IF(Z12&lt;0,"- ",IF(ISERROR(($E9/Z12)),"- ",(($E9/Z12))))</f>
        <v>2.8231648214735667</v>
      </c>
      <c r="AB12" s="34">
        <v>0</v>
      </c>
      <c r="AC12" s="41">
        <f>IF(ISERROR(AB12/$E9*100),"- ",(AB12/$E9*100))</f>
        <v>0</v>
      </c>
      <c r="AD12" s="42">
        <v>0</v>
      </c>
      <c r="AE12" s="34">
        <v>474.37900000000002</v>
      </c>
      <c r="AF12" s="43">
        <v>-0.59493663101407279</v>
      </c>
      <c r="AG12" s="44">
        <v>30.738565485217116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f>+A9+1</f>
        <v>2</v>
      </c>
      <c r="B14" s="29">
        <v>25</v>
      </c>
      <c r="C14" s="30" t="str">
        <f>VLOOKUP($A14,'All cos summary'!$A$37:$B$38,2,FALSE)</f>
        <v>LANDMARK IB Equity</v>
      </c>
      <c r="D14" s="63" t="s">
        <v>554</v>
      </c>
      <c r="E14" s="64">
        <v>405.5</v>
      </c>
      <c r="F14" s="65">
        <v>180.47572591638493</v>
      </c>
      <c r="G14" s="33" t="s">
        <v>518</v>
      </c>
      <c r="H14" s="66">
        <v>40254.980000000003</v>
      </c>
      <c r="I14" s="66">
        <v>2216.369999999999</v>
      </c>
      <c r="J14" s="66">
        <v>159.31999999999894</v>
      </c>
      <c r="K14" s="66">
        <v>205.57999999999893</v>
      </c>
      <c r="L14" s="67">
        <f>IF(ISERROR(K14/$H14*100),"- ",(K14/$H14*100))</f>
        <v>0.51069457741625734</v>
      </c>
      <c r="M14" s="67">
        <f>IF(ISERROR(I14/$H14*100),"- ",(I14/$H14*100))</f>
        <v>5.5058280987842965</v>
      </c>
      <c r="N14" s="67">
        <v>3.8507275100304281</v>
      </c>
      <c r="O14" s="67">
        <v>4.968820998694806</v>
      </c>
      <c r="P14" s="68" t="s">
        <v>50</v>
      </c>
      <c r="Q14" s="66">
        <v>9.0439724899564222</v>
      </c>
      <c r="R14" s="69">
        <v>3.7616533855429206</v>
      </c>
      <c r="S14" s="66">
        <v>0</v>
      </c>
      <c r="T14" s="70">
        <f>IF(O14&lt;0,"- ",IF(ISERROR(($E14-S14)/O14),"- ",(($E14-S14)/O14)))</f>
        <v>81.608896779842837</v>
      </c>
      <c r="U14" s="66">
        <v>5859.79</v>
      </c>
      <c r="V14" s="66">
        <v>43.6</v>
      </c>
      <c r="W14" s="66">
        <v>16814.021005000002</v>
      </c>
      <c r="X14" s="70">
        <f>IF(I14&lt;0,"- ",IF(ISERROR((U14+V14+W14)/I14),"- ",(U14+V14+W14)/I14))</f>
        <v>10.249827873956068</v>
      </c>
      <c r="Y14" s="70">
        <f>IF(ISERROR(W14/H14),"- ",(W14/H14))</f>
        <v>0.41768797314021772</v>
      </c>
      <c r="Z14" s="66">
        <v>133.92130323391501</v>
      </c>
      <c r="AA14" s="71">
        <f>IF(Z14&lt;0,"- ",IF(ISERROR(($E14/Z14)),"- ",(($E14/Z14))))</f>
        <v>3.0278976548766798</v>
      </c>
      <c r="AB14" s="66">
        <v>0</v>
      </c>
      <c r="AC14" s="72">
        <f>IF(ISERROR(AB14/$E14*100),"- ",(AB14/$E14*100))</f>
        <v>0</v>
      </c>
      <c r="AD14" s="73">
        <v>0</v>
      </c>
      <c r="AE14" s="66">
        <v>206.87</v>
      </c>
      <c r="AF14" s="74">
        <v>1.0649613347024451</v>
      </c>
      <c r="AG14" s="75">
        <v>1.2241267613237583</v>
      </c>
    </row>
    <row r="15" spans="1:33" s="45" customFormat="1" ht="10.5" x14ac:dyDescent="0.15">
      <c r="A15" s="46"/>
      <c r="B15" s="29">
        <v>26</v>
      </c>
      <c r="C15" s="47"/>
      <c r="D15" s="47" t="s">
        <v>827</v>
      </c>
      <c r="E15" s="48"/>
      <c r="F15" s="32"/>
      <c r="G15" s="33" t="s">
        <v>311</v>
      </c>
      <c r="H15" s="34">
        <v>50951.193818741347</v>
      </c>
      <c r="I15" s="34">
        <v>3194.3831012870514</v>
      </c>
      <c r="J15" s="34">
        <v>895.84052900389975</v>
      </c>
      <c r="K15" s="34">
        <v>895.84052900389975</v>
      </c>
      <c r="L15" s="35">
        <f>IF(ISERROR(K15/$H15*100),"- ",(K15/$H15*100))</f>
        <v>1.7582326572971942</v>
      </c>
      <c r="M15" s="35">
        <f>IF(ISERROR(I15/$H15*100),"- ",(I15/$H15*100))</f>
        <v>6.2694960841370193</v>
      </c>
      <c r="N15" s="35">
        <v>21.652258157391106</v>
      </c>
      <c r="O15" s="35">
        <v>21.652258157391106</v>
      </c>
      <c r="P15" s="42">
        <f>IF(AND(O15&lt;0,O14&lt;0),"NA",IF(AND(O15&gt;0,O14&lt;0),"LP",IF(AND(O15&lt;0,O14&gt;0),"PL",((O15/O14-1)*100))))</f>
        <v>335.7624910029694</v>
      </c>
      <c r="Q15" s="34">
        <v>14.214545741065399</v>
      </c>
      <c r="R15" s="37">
        <v>15.010498149087809</v>
      </c>
      <c r="S15" s="34">
        <v>0</v>
      </c>
      <c r="T15" s="38">
        <f>IF(O15&lt;0,"- ",IF(ISERROR(($E14-S15)/O15),"- ",(($E14-S15)/O15)))</f>
        <v>18.727838780251222</v>
      </c>
      <c r="U15" s="34">
        <v>6126.3280959977628</v>
      </c>
      <c r="V15" s="34">
        <v>59.055000000000007</v>
      </c>
      <c r="W15" s="34">
        <v>16814.021005000002</v>
      </c>
      <c r="X15" s="38">
        <f>IF(I15&lt;0,"- ",IF(ISERROR((U15+V15+W15)/I15),"- ",(U15+V15+W15)/I15))</f>
        <v>7.1999517189190794</v>
      </c>
      <c r="Y15" s="39">
        <f>IF(ISERROR(W15/H15),"- ",(W15/H15))</f>
        <v>0.33000249346101312</v>
      </c>
      <c r="Z15" s="34">
        <v>154.57356139130619</v>
      </c>
      <c r="AA15" s="40">
        <f>IF(Z15&lt;0,"- ",IF(ISERROR(($E14/Z15)),"- ",(($E14/Z15))))</f>
        <v>2.623346427099964</v>
      </c>
      <c r="AB15" s="34">
        <v>0</v>
      </c>
      <c r="AC15" s="41">
        <f>IF(ISERROR(AB15/$E14*100),"- ",(AB15/$E14*100))</f>
        <v>0</v>
      </c>
      <c r="AD15" s="42">
        <v>0</v>
      </c>
      <c r="AE15" s="34">
        <v>206.87</v>
      </c>
      <c r="AF15" s="43">
        <v>1.0177604018191038</v>
      </c>
      <c r="AG15" s="44">
        <v>2.4704229421870938</v>
      </c>
    </row>
    <row r="16" spans="1:33" s="45" customFormat="1" ht="10.5" x14ac:dyDescent="0.15">
      <c r="A16" s="46"/>
      <c r="B16" s="29">
        <v>27</v>
      </c>
      <c r="C16" s="47"/>
      <c r="D16" s="49" t="s">
        <v>840</v>
      </c>
      <c r="E16" s="50"/>
      <c r="F16" s="51"/>
      <c r="G16" s="33" t="s">
        <v>407</v>
      </c>
      <c r="H16" s="34">
        <v>57882.540959407466</v>
      </c>
      <c r="I16" s="34">
        <v>3878.7531510699218</v>
      </c>
      <c r="J16" s="34">
        <v>1354.9680384131407</v>
      </c>
      <c r="K16" s="34">
        <v>1354.9680384131407</v>
      </c>
      <c r="L16" s="35">
        <f>IF(ISERROR(K16/$H16*100),"- ",(K16/$H16*100))</f>
        <v>2.3408924624842715</v>
      </c>
      <c r="M16" s="35">
        <f>IF(ISERROR(I16/$H16*100),"- ",(I16/$H16*100))</f>
        <v>6.7010761566083596</v>
      </c>
      <c r="N16" s="35">
        <v>32.749263750498876</v>
      </c>
      <c r="O16" s="35">
        <v>32.749263750498876</v>
      </c>
      <c r="P16" s="42">
        <f>IF(AND(O16&lt;0,O15&lt;0),"NA",IF(AND(O16&gt;0,O15&lt;0),"LP",IF(AND(O16&lt;0,O15&gt;0),"PL",((O16/O15-1)*100))))</f>
        <v>51.251031243222791</v>
      </c>
      <c r="Q16" s="34">
        <v>17.503806130593187</v>
      </c>
      <c r="R16" s="37">
        <v>19.241839835049646</v>
      </c>
      <c r="S16" s="34">
        <v>0</v>
      </c>
      <c r="T16" s="39">
        <f>IF(O16&lt;0,"- ",IF(ISERROR(($E14-S16)/O16),"- ",(($E14-S16)/O16)))</f>
        <v>12.381957746876765</v>
      </c>
      <c r="U16" s="34">
        <v>5376.015236769992</v>
      </c>
      <c r="V16" s="34">
        <v>76.055500000000009</v>
      </c>
      <c r="W16" s="34">
        <v>16814.021005000002</v>
      </c>
      <c r="X16" s="39">
        <f>IF(I16&lt;0,"- ",IF(ISERROR((U16+V16+W16)/I16),"- ",(U16+V16+W16)/I16))</f>
        <v>5.7405281735003113</v>
      </c>
      <c r="Y16" s="39">
        <f>IF(ISERROR(W16/H16),"- ",(W16/H16))</f>
        <v>0.29048519167103481</v>
      </c>
      <c r="Z16" s="34">
        <v>185.82282514180503</v>
      </c>
      <c r="AA16" s="40">
        <f>IF(Z16&lt;0,"- ",IF(ISERROR(($E14/Z16)),"- ",(($E14/Z16))))</f>
        <v>2.1821861748714402</v>
      </c>
      <c r="AB16" s="34">
        <v>0</v>
      </c>
      <c r="AC16" s="41">
        <f>IF(ISERROR(AB16/$E14*100),"- ",(AB16/$E14*100))</f>
        <v>0</v>
      </c>
      <c r="AD16" s="42">
        <v>0</v>
      </c>
      <c r="AE16" s="34">
        <v>206.87</v>
      </c>
      <c r="AF16" s="43">
        <v>0.75619098147237707</v>
      </c>
      <c r="AG16" s="44">
        <v>3.5271424899815504</v>
      </c>
    </row>
    <row r="17" spans="1:33" s="45" customFormat="1" ht="10.5" x14ac:dyDescent="0.15">
      <c r="A17" s="46"/>
      <c r="B17" s="29">
        <v>28</v>
      </c>
      <c r="D17" s="47" t="s">
        <v>1121</v>
      </c>
      <c r="E17" s="50"/>
      <c r="F17" s="52"/>
      <c r="G17" s="33" t="s">
        <v>458</v>
      </c>
      <c r="H17" s="34">
        <v>64216.964788468838</v>
      </c>
      <c r="I17" s="34">
        <v>4409.1730237269167</v>
      </c>
      <c r="J17" s="34">
        <v>1665.3424575076872</v>
      </c>
      <c r="K17" s="34">
        <v>1665.3424575076872</v>
      </c>
      <c r="L17" s="35">
        <f>IF(ISERROR(K17/$H17*100),"- ",(K17/$H17*100))</f>
        <v>2.5933060881861012</v>
      </c>
      <c r="M17" s="35">
        <f>IF(ISERROR(I17/$H17*100),"- ",(I17/$H17*100))</f>
        <v>6.8660564046444206</v>
      </c>
      <c r="N17" s="35">
        <v>40.250941593940325</v>
      </c>
      <c r="O17" s="35">
        <v>40.250941593940325</v>
      </c>
      <c r="P17" s="42">
        <f>IF(AND(O17&lt;0,O16&lt;0),"NA",IF(AND(O17&gt;0,O16&lt;0),"LP",IF(AND(O17&lt;0,O16&gt;0),"PL",((O17/O16-1)*100))))</f>
        <v>22.906401501399177</v>
      </c>
      <c r="Q17" s="34">
        <v>19.46062501610087</v>
      </c>
      <c r="R17" s="37">
        <v>19.639559045645644</v>
      </c>
      <c r="S17" s="34">
        <v>0</v>
      </c>
      <c r="T17" s="39">
        <f>IF(O17&lt;0,"- ",IF(ISERROR(($E14-S17)/O17),"- ",(($E14-S17)/O17)))</f>
        <v>10.074298486996065</v>
      </c>
      <c r="U17" s="34">
        <v>4171.9233791750876</v>
      </c>
      <c r="V17" s="34">
        <v>94.756050000000016</v>
      </c>
      <c r="W17" s="34">
        <v>16814.021005000002</v>
      </c>
      <c r="X17" s="39">
        <f>IF(I17&lt;0,"- ",IF(ISERROR((U17+V17+W17)/I17),"- ",(U17+V17+W17)/I17))</f>
        <v>4.7811007462701767</v>
      </c>
      <c r="Y17" s="39">
        <f>IF(ISERROR(W17/H17),"- ",(W17/H17))</f>
        <v>0.26183144999745023</v>
      </c>
      <c r="Z17" s="34">
        <v>224.07376673574535</v>
      </c>
      <c r="AA17" s="40">
        <f>IF(Z17&lt;0,"- ",IF(ISERROR(($E14/Z17)),"- ",(($E14/Z17))))</f>
        <v>1.8096719036200888</v>
      </c>
      <c r="AB17" s="34">
        <v>0</v>
      </c>
      <c r="AC17" s="41">
        <f>IF(ISERROR(AB17/$E14*100),"- ",(AB17/$E14*100))</f>
        <v>0</v>
      </c>
      <c r="AD17" s="42">
        <v>0</v>
      </c>
      <c r="AE17" s="34">
        <v>206.87</v>
      </c>
      <c r="AF17" s="43">
        <v>0.48709331873134437</v>
      </c>
      <c r="AG17" s="44">
        <v>4.3987377297894623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46"/>
      <c r="B19" s="46"/>
      <c r="D19" s="84" t="s">
        <v>525</v>
      </c>
      <c r="E19" s="85"/>
      <c r="F19" s="86"/>
      <c r="G19" s="87"/>
      <c r="H19" s="88"/>
      <c r="I19" s="88"/>
      <c r="J19" s="88"/>
      <c r="K19" s="88"/>
      <c r="L19" s="88"/>
      <c r="M19" s="88"/>
      <c r="N19" s="89"/>
      <c r="O19" s="89"/>
      <c r="P19" s="90"/>
      <c r="Q19" s="89"/>
      <c r="R19" s="89"/>
      <c r="S19" s="75"/>
      <c r="T19" s="91"/>
      <c r="U19" s="91"/>
      <c r="V19" s="91"/>
      <c r="W19" s="91"/>
      <c r="X19" s="91"/>
      <c r="Y19" s="89"/>
      <c r="Z19" s="89"/>
      <c r="AA19" s="89"/>
      <c r="AB19" s="89"/>
      <c r="AC19" s="89"/>
      <c r="AD19" s="89"/>
      <c r="AE19" s="89"/>
      <c r="AF19" s="89"/>
      <c r="AG19" s="89"/>
    </row>
    <row r="20" spans="1:33" s="45" customFormat="1" ht="10.5" x14ac:dyDescent="0.15">
      <c r="A20" s="46"/>
      <c r="B20" s="46"/>
      <c r="D20" s="45" t="s">
        <v>36</v>
      </c>
      <c r="E20" s="92"/>
      <c r="F20" s="93"/>
      <c r="G20" s="94"/>
      <c r="H20" s="56"/>
      <c r="I20" s="56"/>
      <c r="J20" s="56"/>
      <c r="K20" s="56"/>
      <c r="L20" s="56"/>
      <c r="M20" s="56"/>
      <c r="N20" s="57"/>
      <c r="O20" s="57"/>
      <c r="P20" s="95"/>
      <c r="Q20" s="57"/>
      <c r="R20" s="57"/>
      <c r="S20" s="44"/>
      <c r="T20" s="61"/>
      <c r="U20" s="61"/>
      <c r="V20" s="61"/>
      <c r="W20" s="61"/>
      <c r="X20" s="61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s="97" customFormat="1" x14ac:dyDescent="0.2">
      <c r="A21" s="96"/>
      <c r="B21" s="96"/>
      <c r="E21" s="98"/>
      <c r="F21" s="99"/>
      <c r="G21" s="100"/>
      <c r="H21" s="101"/>
      <c r="I21" s="101"/>
      <c r="J21" s="101"/>
      <c r="K21" s="101"/>
      <c r="L21" s="101"/>
      <c r="M21" s="101"/>
      <c r="N21" s="102"/>
      <c r="O21" s="102"/>
      <c r="P21" s="103"/>
      <c r="Q21" s="102"/>
      <c r="R21" s="102"/>
      <c r="S21" s="104"/>
      <c r="T21" s="105"/>
      <c r="U21" s="105"/>
      <c r="V21" s="105"/>
      <c r="W21" s="105"/>
      <c r="X21" s="105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97" customFormat="1" x14ac:dyDescent="0.2">
      <c r="A22" s="96"/>
      <c r="B22" s="96"/>
      <c r="E22" s="98"/>
      <c r="F22" s="99"/>
      <c r="G22" s="100"/>
      <c r="H22" s="101"/>
      <c r="I22" s="101"/>
      <c r="J22" s="101"/>
      <c r="K22" s="101"/>
      <c r="L22" s="101"/>
      <c r="M22" s="101"/>
      <c r="N22" s="102"/>
      <c r="O22" s="102"/>
      <c r="P22" s="103"/>
      <c r="Q22" s="102"/>
      <c r="R22" s="102"/>
      <c r="S22" s="104"/>
      <c r="T22" s="105"/>
      <c r="U22" s="105"/>
      <c r="V22" s="105"/>
      <c r="W22" s="105"/>
      <c r="X22" s="105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97" customFormat="1" x14ac:dyDescent="0.2">
      <c r="A23" s="96"/>
      <c r="B23" s="96"/>
      <c r="E23" s="98"/>
      <c r="F23" s="99"/>
      <c r="G23" s="100"/>
      <c r="H23" s="101"/>
      <c r="I23" s="101"/>
      <c r="J23" s="101"/>
      <c r="K23" s="101"/>
      <c r="L23" s="101"/>
      <c r="M23" s="101"/>
      <c r="N23" s="102"/>
      <c r="O23" s="102"/>
      <c r="P23" s="103"/>
      <c r="Q23" s="102"/>
      <c r="R23" s="102"/>
      <c r="S23" s="104"/>
      <c r="T23" s="105"/>
      <c r="U23" s="105"/>
      <c r="V23" s="105"/>
      <c r="W23" s="105"/>
      <c r="X23" s="105"/>
      <c r="Y23" s="102"/>
      <c r="Z23" s="102"/>
      <c r="AA23" s="102"/>
      <c r="AB23" s="102"/>
      <c r="AC23" s="102"/>
      <c r="AD23" s="102"/>
      <c r="AE23" s="102"/>
      <c r="AF23" s="102"/>
      <c r="AG23" s="102"/>
    </row>
  </sheetData>
  <mergeCells count="9">
    <mergeCell ref="AB7:AD7"/>
    <mergeCell ref="AE7:AG7"/>
    <mergeCell ref="H4:J4"/>
    <mergeCell ref="K4:N4"/>
    <mergeCell ref="P4:T4"/>
    <mergeCell ref="H5:J5"/>
    <mergeCell ref="K5:N5"/>
    <mergeCell ref="P5:T5"/>
    <mergeCell ref="T7:AA7"/>
  </mergeCells>
  <conditionalFormatting sqref="G9:G12">
    <cfRule type="cellIs" dxfId="437" priority="2" stopIfTrue="1" operator="equal">
      <formula>#DIV/0!</formula>
    </cfRule>
  </conditionalFormatting>
  <conditionalFormatting sqref="G14:G17">
    <cfRule type="cellIs" dxfId="436" priority="1" stopIfTrue="1" operator="equal">
      <formula>#DIV/0!</formula>
    </cfRule>
  </conditionalFormatting>
  <conditionalFormatting sqref="AG9:AG12">
    <cfRule type="cellIs" dxfId="435" priority="46" stopIfTrue="1" operator="equal">
      <formula>#DIV/0!</formula>
    </cfRule>
  </conditionalFormatting>
  <conditionalFormatting sqref="AG14:AG17">
    <cfRule type="cellIs" dxfId="434" priority="39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17AD-0FAE-414C-A970-746667069ACC}">
  <sheetPr codeName="Sheet6">
    <pageSetUpPr fitToPage="1"/>
  </sheetPr>
  <dimension ref="A1:BR54"/>
  <sheetViews>
    <sheetView showGridLines="0" view="pageBreakPreview" zoomScaleNormal="100" zoomScaleSheetLayoutView="100" workbookViewId="0">
      <pane xSplit="3" ySplit="7" topLeftCell="D8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Q35" sqref="Q35"/>
    </sheetView>
  </sheetViews>
  <sheetFormatPr defaultRowHeight="10.5" x14ac:dyDescent="0.15"/>
  <cols>
    <col min="1" max="1" width="2.7109375" style="141" hidden="1" customWidth="1"/>
    <col min="2" max="2" width="15.140625" style="142" hidden="1" customWidth="1"/>
    <col min="3" max="3" width="15.42578125" style="143" customWidth="1"/>
    <col min="4" max="6" width="6.28515625" style="144" bestFit="1" customWidth="1"/>
    <col min="7" max="7" width="7.5703125" style="143" customWidth="1"/>
    <col min="8" max="8" width="8.42578125" style="144" customWidth="1"/>
    <col min="9" max="9" width="8.140625" style="144" hidden="1" customWidth="1"/>
    <col min="10" max="10" width="7.140625" style="144" bestFit="1" customWidth="1"/>
    <col min="11" max="11" width="11.5703125" style="144" hidden="1" customWidth="1"/>
    <col min="12" max="12" width="7.28515625" style="144" bestFit="1" customWidth="1"/>
    <col min="13" max="14" width="5.5703125" style="144" customWidth="1"/>
    <col min="15" max="15" width="6.140625" style="144" hidden="1" customWidth="1"/>
    <col min="16" max="16" width="7.28515625" style="144" bestFit="1" customWidth="1"/>
    <col min="17" max="17" width="6.140625" style="144" customWidth="1"/>
    <col min="18" max="18" width="5.5703125" style="145" customWidth="1"/>
    <col min="19" max="19" width="10.85546875" style="144" hidden="1" customWidth="1"/>
    <col min="20" max="20" width="7.28515625" style="144" bestFit="1" customWidth="1"/>
    <col min="21" max="22" width="6.28515625" style="144" bestFit="1" customWidth="1"/>
    <col min="23" max="23" width="7.85546875" style="144" hidden="1" customWidth="1"/>
    <col min="24" max="24" width="7.28515625" style="144" bestFit="1" customWidth="1"/>
    <col min="25" max="25" width="6" style="144" bestFit="1" customWidth="1"/>
    <col min="26" max="26" width="5.42578125" style="144" customWidth="1"/>
    <col min="27" max="27" width="8.140625" style="144" hidden="1" customWidth="1"/>
    <col min="28" max="28" width="7.28515625" style="144" bestFit="1" customWidth="1"/>
    <col min="29" max="30" width="6.140625" style="144" customWidth="1"/>
    <col min="31" max="31" width="12" style="145" hidden="1" customWidth="1"/>
    <col min="32" max="32" width="7.28515625" style="145" bestFit="1" customWidth="1"/>
    <col min="33" max="34" width="5.42578125" style="145" customWidth="1"/>
    <col min="35" max="35" width="6.5703125" style="144" hidden="1" customWidth="1"/>
    <col min="36" max="36" width="7.28515625" style="144" bestFit="1" customWidth="1"/>
    <col min="37" max="37" width="6.140625" style="144" customWidth="1"/>
    <col min="38" max="38" width="7.28515625" style="144" bestFit="1" customWidth="1"/>
    <col min="39" max="39" width="5.28515625" style="144" hidden="1" customWidth="1"/>
    <col min="40" max="40" width="7.28515625" style="144" bestFit="1" customWidth="1"/>
    <col min="41" max="41" width="5.5703125" style="144" customWidth="1"/>
    <col min="42" max="42" width="8.5703125" style="144" bestFit="1" customWidth="1"/>
    <col min="43" max="43" width="5.85546875" style="144" hidden="1" customWidth="1"/>
    <col min="44" max="44" width="7.28515625" style="144" bestFit="1" customWidth="1"/>
    <col min="45" max="45" width="7.5703125" style="144" bestFit="1" customWidth="1"/>
    <col min="46" max="46" width="5.42578125" style="144" bestFit="1" customWidth="1"/>
    <col min="47" max="47" width="6.5703125" style="144" hidden="1" customWidth="1"/>
    <col min="48" max="48" width="4.5703125" style="144" hidden="1" customWidth="1"/>
    <col min="49" max="51" width="5.140625" style="141" hidden="1" customWidth="1"/>
    <col min="52" max="53" width="5.140625" style="146" hidden="1" customWidth="1"/>
    <col min="54" max="54" width="8" style="141" hidden="1" customWidth="1"/>
    <col min="55" max="58" width="2.7109375" style="141" hidden="1" customWidth="1"/>
    <col min="59" max="59" width="3.85546875" style="141" hidden="1" customWidth="1"/>
    <col min="60" max="60" width="8" style="141" hidden="1" customWidth="1"/>
    <col min="61" max="61" width="0" style="141" hidden="1" customWidth="1"/>
    <col min="62" max="64" width="4.85546875" style="141" hidden="1" customWidth="1"/>
    <col min="65" max="65" width="0" style="141" hidden="1" customWidth="1"/>
    <col min="66" max="66" width="8.42578125" style="141" hidden="1" customWidth="1"/>
    <col min="67" max="67" width="9" style="141" hidden="1" customWidth="1"/>
    <col min="68" max="68" width="9.85546875" style="141" hidden="1" customWidth="1"/>
    <col min="69" max="69" width="4.5703125" style="141" hidden="1" customWidth="1"/>
    <col min="70" max="70" width="5.42578125" style="141" hidden="1" customWidth="1"/>
    <col min="71" max="16384" width="9.140625" style="141"/>
  </cols>
  <sheetData>
    <row r="1" spans="1:60" s="134" customFormat="1" hidden="1" x14ac:dyDescent="0.15">
      <c r="A1" s="133"/>
      <c r="C1" s="135"/>
      <c r="D1" s="136">
        <v>5</v>
      </c>
      <c r="E1" s="136">
        <v>5</v>
      </c>
      <c r="F1" s="136">
        <v>5</v>
      </c>
      <c r="G1" s="135"/>
      <c r="H1" s="136">
        <v>4</v>
      </c>
      <c r="I1" s="136">
        <v>4</v>
      </c>
      <c r="J1" s="137">
        <v>24</v>
      </c>
      <c r="K1" s="137">
        <v>21</v>
      </c>
      <c r="L1" s="137">
        <v>26</v>
      </c>
      <c r="M1" s="137">
        <v>27</v>
      </c>
      <c r="N1" s="137">
        <v>28</v>
      </c>
      <c r="O1" s="137">
        <f>K1</f>
        <v>21</v>
      </c>
      <c r="P1" s="137">
        <f>L1</f>
        <v>26</v>
      </c>
      <c r="Q1" s="137">
        <f>M1</f>
        <v>27</v>
      </c>
      <c r="R1" s="137">
        <f>N1</f>
        <v>28</v>
      </c>
      <c r="S1" s="137">
        <f>$K$1</f>
        <v>21</v>
      </c>
      <c r="T1" s="137">
        <f>$L$1</f>
        <v>26</v>
      </c>
      <c r="U1" s="137">
        <f>$M$1</f>
        <v>27</v>
      </c>
      <c r="V1" s="137">
        <f>$N$1</f>
        <v>28</v>
      </c>
      <c r="W1" s="137">
        <f>S1</f>
        <v>21</v>
      </c>
      <c r="X1" s="137">
        <f>$L$1</f>
        <v>26</v>
      </c>
      <c r="Y1" s="137">
        <f>$M$1</f>
        <v>27</v>
      </c>
      <c r="Z1" s="137">
        <f>$N$1</f>
        <v>28</v>
      </c>
      <c r="AA1" s="137">
        <f>$K$1</f>
        <v>21</v>
      </c>
      <c r="AB1" s="137">
        <f>$L$1</f>
        <v>26</v>
      </c>
      <c r="AC1" s="137">
        <f>$M$1</f>
        <v>27</v>
      </c>
      <c r="AD1" s="137">
        <f>$N$1</f>
        <v>28</v>
      </c>
      <c r="AE1" s="137">
        <f>$K$1</f>
        <v>21</v>
      </c>
      <c r="AF1" s="137">
        <f>$L$1</f>
        <v>26</v>
      </c>
      <c r="AG1" s="137">
        <f>$M$1</f>
        <v>27</v>
      </c>
      <c r="AH1" s="137">
        <f>$N$1</f>
        <v>28</v>
      </c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6">
        <v>13</v>
      </c>
      <c r="AV1" s="136"/>
      <c r="AW1" s="138"/>
      <c r="AX1" s="138"/>
      <c r="AY1" s="138"/>
      <c r="AZ1" s="138"/>
      <c r="BA1" s="139">
        <v>22</v>
      </c>
      <c r="BC1" s="138">
        <v>18</v>
      </c>
      <c r="BD1" s="138">
        <v>19</v>
      </c>
      <c r="BE1" s="138">
        <v>20</v>
      </c>
      <c r="BF1" s="133">
        <v>21</v>
      </c>
      <c r="BG1" s="140">
        <v>22</v>
      </c>
    </row>
    <row r="2" spans="1:60" hidden="1" x14ac:dyDescent="0.15"/>
    <row r="3" spans="1:60" ht="12.75" hidden="1" x14ac:dyDescent="0.2">
      <c r="J3" s="512"/>
      <c r="K3" s="512"/>
      <c r="L3" s="512"/>
      <c r="T3" s="9"/>
      <c r="U3" s="9"/>
      <c r="V3" s="9"/>
      <c r="W3" s="9"/>
      <c r="AB3" s="501"/>
      <c r="AC3" s="501"/>
      <c r="AD3" s="501"/>
      <c r="AE3" s="501"/>
      <c r="AF3" s="501"/>
    </row>
    <row r="4" spans="1:60" ht="12.75" hidden="1" x14ac:dyDescent="0.2">
      <c r="H4" s="234"/>
      <c r="J4" s="512"/>
      <c r="K4" s="512"/>
      <c r="L4" s="512"/>
      <c r="T4" s="9"/>
      <c r="U4" s="9"/>
      <c r="V4" s="9"/>
      <c r="W4" s="9"/>
      <c r="AB4" s="501"/>
      <c r="AC4" s="501"/>
      <c r="AD4" s="501"/>
      <c r="AE4" s="501"/>
      <c r="AF4" s="501"/>
    </row>
    <row r="5" spans="1:60" ht="41.1" customHeight="1" x14ac:dyDescent="0.35">
      <c r="B5" s="158"/>
      <c r="C5" s="11" t="s">
        <v>349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235"/>
      <c r="S5" s="159"/>
      <c r="T5" s="159"/>
      <c r="U5" s="159"/>
      <c r="V5" s="159"/>
      <c r="W5" s="159"/>
      <c r="X5" s="159"/>
      <c r="Y5" s="159"/>
      <c r="Z5" s="159"/>
      <c r="AA5" s="160"/>
      <c r="AB5" s="160"/>
      <c r="AC5" s="160"/>
      <c r="AD5" s="160"/>
      <c r="AE5" s="161"/>
      <c r="AF5" s="161"/>
      <c r="AG5" s="161"/>
      <c r="AH5" s="161"/>
      <c r="AI5" s="159"/>
      <c r="AJ5" s="159"/>
      <c r="AK5" s="159"/>
      <c r="AL5" s="159"/>
      <c r="AM5" s="159"/>
      <c r="AN5" s="159"/>
      <c r="AO5" s="159"/>
      <c r="AP5" s="159"/>
      <c r="AQ5" s="162"/>
      <c r="AR5" s="159"/>
      <c r="AS5" s="159"/>
      <c r="AT5" s="163"/>
      <c r="AU5" s="163"/>
      <c r="AV5" s="163"/>
    </row>
    <row r="6" spans="1:60" s="134" customFormat="1" ht="31.5" x14ac:dyDescent="0.15">
      <c r="B6" s="164"/>
      <c r="C6" s="165"/>
      <c r="D6" s="166" t="s">
        <v>93</v>
      </c>
      <c r="E6" s="167" t="s">
        <v>94</v>
      </c>
      <c r="F6" s="166" t="s">
        <v>95</v>
      </c>
      <c r="G6" s="168" t="s">
        <v>163</v>
      </c>
      <c r="H6" s="166" t="s">
        <v>96</v>
      </c>
      <c r="I6" s="166" t="s">
        <v>96</v>
      </c>
      <c r="J6" s="169" t="s">
        <v>97</v>
      </c>
      <c r="K6" s="170" t="s">
        <v>98</v>
      </c>
      <c r="L6" s="509" t="s">
        <v>138</v>
      </c>
      <c r="M6" s="509"/>
      <c r="N6" s="509"/>
      <c r="O6" s="509" t="s">
        <v>99</v>
      </c>
      <c r="P6" s="509"/>
      <c r="Q6" s="509"/>
      <c r="R6" s="509"/>
      <c r="S6" s="170" t="s">
        <v>100</v>
      </c>
      <c r="T6" s="509" t="s">
        <v>139</v>
      </c>
      <c r="U6" s="509"/>
      <c r="V6" s="509"/>
      <c r="W6" s="170" t="s">
        <v>101</v>
      </c>
      <c r="X6" s="509" t="s">
        <v>101</v>
      </c>
      <c r="Y6" s="509"/>
      <c r="Z6" s="509"/>
      <c r="AA6" s="170" t="s">
        <v>102</v>
      </c>
      <c r="AB6" s="509" t="s">
        <v>102</v>
      </c>
      <c r="AC6" s="509"/>
      <c r="AD6" s="509"/>
      <c r="AE6" s="171" t="s">
        <v>103</v>
      </c>
      <c r="AF6" s="507" t="s">
        <v>103</v>
      </c>
      <c r="AG6" s="507"/>
      <c r="AH6" s="508"/>
      <c r="AI6" s="170" t="s">
        <v>104</v>
      </c>
      <c r="AJ6" s="509" t="s">
        <v>104</v>
      </c>
      <c r="AK6" s="509"/>
      <c r="AL6" s="509"/>
      <c r="AM6" s="509" t="s">
        <v>105</v>
      </c>
      <c r="AN6" s="509"/>
      <c r="AO6" s="509"/>
      <c r="AP6" s="509"/>
      <c r="AQ6" s="172" t="s">
        <v>106</v>
      </c>
      <c r="AR6" s="510" t="s">
        <v>106</v>
      </c>
      <c r="AS6" s="510"/>
      <c r="AT6" s="511"/>
      <c r="AU6" s="504" t="s">
        <v>107</v>
      </c>
      <c r="AV6" s="505"/>
    </row>
    <row r="7" spans="1:60" x14ac:dyDescent="0.15">
      <c r="A7" s="146"/>
      <c r="B7" s="173" t="s">
        <v>108</v>
      </c>
      <c r="C7" s="174" t="s">
        <v>109</v>
      </c>
      <c r="D7" s="175" t="s">
        <v>136</v>
      </c>
      <c r="E7" s="175" t="s">
        <v>136</v>
      </c>
      <c r="F7" s="175" t="s">
        <v>110</v>
      </c>
      <c r="G7" s="176"/>
      <c r="H7" s="175" t="s">
        <v>137</v>
      </c>
      <c r="I7" s="175" t="s">
        <v>111</v>
      </c>
      <c r="J7" s="177" t="s">
        <v>286</v>
      </c>
      <c r="K7" s="177" t="s">
        <v>245</v>
      </c>
      <c r="L7" s="177" t="s">
        <v>311</v>
      </c>
      <c r="M7" s="177" t="s">
        <v>407</v>
      </c>
      <c r="N7" s="177" t="s">
        <v>458</v>
      </c>
      <c r="O7" s="177" t="s">
        <v>245</v>
      </c>
      <c r="P7" s="177" t="str">
        <f>L7</f>
        <v>FY26E</v>
      </c>
      <c r="Q7" s="177" t="str">
        <f>M7</f>
        <v>FY27E</v>
      </c>
      <c r="R7" s="177" t="str">
        <f>N7</f>
        <v>FY28E</v>
      </c>
      <c r="S7" s="177" t="s">
        <v>245</v>
      </c>
      <c r="T7" s="177" t="str">
        <f>P7</f>
        <v>FY26E</v>
      </c>
      <c r="U7" s="177" t="str">
        <f>Q7</f>
        <v>FY27E</v>
      </c>
      <c r="V7" s="177" t="str">
        <f>R7</f>
        <v>FY28E</v>
      </c>
      <c r="W7" s="177" t="s">
        <v>245</v>
      </c>
      <c r="X7" s="177" t="str">
        <f>T7</f>
        <v>FY26E</v>
      </c>
      <c r="Y7" s="177" t="str">
        <f>U7</f>
        <v>FY27E</v>
      </c>
      <c r="Z7" s="177" t="str">
        <f>V7</f>
        <v>FY28E</v>
      </c>
      <c r="AA7" s="177" t="s">
        <v>245</v>
      </c>
      <c r="AB7" s="177" t="str">
        <f>X7</f>
        <v>FY26E</v>
      </c>
      <c r="AC7" s="177" t="str">
        <f>Y7</f>
        <v>FY27E</v>
      </c>
      <c r="AD7" s="177" t="str">
        <f>Z7</f>
        <v>FY28E</v>
      </c>
      <c r="AE7" s="177" t="s">
        <v>245</v>
      </c>
      <c r="AF7" s="177" t="str">
        <f>AB7</f>
        <v>FY26E</v>
      </c>
      <c r="AG7" s="177" t="str">
        <f>AC7</f>
        <v>FY27E</v>
      </c>
      <c r="AH7" s="177" t="str">
        <f>AD7</f>
        <v>FY28E</v>
      </c>
      <c r="AI7" s="177" t="s">
        <v>245</v>
      </c>
      <c r="AJ7" s="177" t="str">
        <f>AF7</f>
        <v>FY26E</v>
      </c>
      <c r="AK7" s="177" t="str">
        <f>AG7</f>
        <v>FY27E</v>
      </c>
      <c r="AL7" s="177" t="str">
        <f>AH7</f>
        <v>FY28E</v>
      </c>
      <c r="AM7" s="177" t="s">
        <v>245</v>
      </c>
      <c r="AN7" s="177" t="str">
        <f>AJ7</f>
        <v>FY26E</v>
      </c>
      <c r="AO7" s="177" t="str">
        <f>AK7</f>
        <v>FY27E</v>
      </c>
      <c r="AP7" s="177" t="str">
        <f>AL7</f>
        <v>FY28E</v>
      </c>
      <c r="AQ7" s="177" t="s">
        <v>245</v>
      </c>
      <c r="AR7" s="177" t="str">
        <f>AN7</f>
        <v>FY26E</v>
      </c>
      <c r="AS7" s="177" t="str">
        <f>AO7</f>
        <v>FY27E</v>
      </c>
      <c r="AT7" s="177" t="str">
        <f>AP7</f>
        <v>FY28E</v>
      </c>
      <c r="AU7" s="178" t="s">
        <v>112</v>
      </c>
      <c r="AV7" s="179" t="s">
        <v>113</v>
      </c>
      <c r="AW7" s="506"/>
      <c r="AX7" s="506"/>
      <c r="AY7" s="506"/>
    </row>
    <row r="8" spans="1:60" s="30" customFormat="1" x14ac:dyDescent="0.15">
      <c r="B8" s="180" t="s">
        <v>114</v>
      </c>
      <c r="C8" s="181" t="s">
        <v>240</v>
      </c>
      <c r="D8" s="182"/>
      <c r="E8" s="182"/>
      <c r="F8" s="182"/>
      <c r="G8" s="183"/>
      <c r="H8" s="182"/>
      <c r="I8" s="182"/>
      <c r="J8" s="184"/>
      <c r="K8" s="184"/>
      <c r="L8" s="184"/>
      <c r="M8" s="184"/>
      <c r="N8" s="184"/>
      <c r="O8" s="184"/>
      <c r="P8" s="184"/>
      <c r="Q8" s="184"/>
      <c r="R8" s="185"/>
      <c r="S8" s="184"/>
      <c r="T8" s="184"/>
      <c r="U8" s="184"/>
      <c r="V8" s="184"/>
      <c r="W8" s="184"/>
      <c r="X8" s="184"/>
      <c r="Y8" s="184"/>
      <c r="Z8" s="184"/>
      <c r="AA8" s="186"/>
      <c r="AB8" s="186"/>
      <c r="AC8" s="186"/>
      <c r="AD8" s="186"/>
      <c r="AE8" s="187"/>
      <c r="AF8" s="187"/>
      <c r="AG8" s="187"/>
      <c r="AH8" s="187"/>
      <c r="AI8" s="184"/>
      <c r="AJ8" s="184"/>
      <c r="AK8" s="184"/>
      <c r="AL8" s="184"/>
      <c r="AM8" s="184"/>
      <c r="AN8" s="184"/>
      <c r="AO8" s="184"/>
      <c r="AP8" s="184"/>
      <c r="AQ8" s="182"/>
      <c r="AR8" s="182"/>
      <c r="AS8" s="182"/>
      <c r="AT8" s="182"/>
      <c r="AU8" s="188"/>
      <c r="AV8" s="188"/>
    </row>
    <row r="9" spans="1:60" hidden="1" x14ac:dyDescent="0.15">
      <c r="A9" s="147"/>
      <c r="B9" s="212" t="s">
        <v>127</v>
      </c>
      <c r="C9" s="213" t="s">
        <v>128</v>
      </c>
      <c r="D9" s="214">
        <v>104.48</v>
      </c>
      <c r="E9" s="214">
        <v>120</v>
      </c>
      <c r="F9" s="214">
        <v>14.854517611026029</v>
      </c>
      <c r="G9" s="215" t="s">
        <v>1118</v>
      </c>
      <c r="H9" s="216">
        <v>12888.774890148017</v>
      </c>
      <c r="I9" s="217">
        <v>1200782.7126406401</v>
      </c>
      <c r="J9" s="218">
        <v>15618.350136000001</v>
      </c>
      <c r="K9" s="218">
        <v>1.9294521980981476</v>
      </c>
      <c r="L9" s="216">
        <v>13.680209862443975</v>
      </c>
      <c r="M9" s="219">
        <v>14.130744699618219</v>
      </c>
      <c r="N9" s="220">
        <v>15.632412665436203</v>
      </c>
      <c r="O9" s="219">
        <v>86.791437096671459</v>
      </c>
      <c r="P9" s="219">
        <v>121.76195031842752</v>
      </c>
      <c r="Q9" s="219">
        <v>133.06654607812214</v>
      </c>
      <c r="R9" s="221">
        <v>145.57247621047105</v>
      </c>
      <c r="S9" s="219">
        <v>59.178674675829861</v>
      </c>
      <c r="T9" s="219">
        <v>120.19096029429741</v>
      </c>
      <c r="U9" s="219">
        <v>130.18127031904382</v>
      </c>
      <c r="V9" s="220">
        <v>140.83801252757851</v>
      </c>
      <c r="W9" s="222">
        <v>2.6375570853456112</v>
      </c>
      <c r="X9" s="222">
        <v>11.763888195134511</v>
      </c>
      <c r="Y9" s="222">
        <v>11.090396010993022</v>
      </c>
      <c r="Z9" s="223">
        <v>11.220548031671841</v>
      </c>
      <c r="AA9" s="224">
        <v>0.1933362141670627</v>
      </c>
      <c r="AB9" s="224">
        <v>0.82234174353006984</v>
      </c>
      <c r="AC9" s="224">
        <v>0.76811198321880803</v>
      </c>
      <c r="AD9" s="225">
        <v>0.77046354382509896</v>
      </c>
      <c r="AE9" s="226" t="e">
        <v>#VALUE!</v>
      </c>
      <c r="AF9" s="226">
        <v>2.6187231742810058</v>
      </c>
      <c r="AG9" s="226">
        <v>2.7049664432653557</v>
      </c>
      <c r="AH9" s="227">
        <v>2.9924220263086148</v>
      </c>
      <c r="AI9" s="228">
        <f t="shared" ref="AI9:AI15" si="0">(D9-AX9)/K9</f>
        <v>54.150084725076617</v>
      </c>
      <c r="AJ9" s="222">
        <f t="shared" ref="AJ9:AJ20" si="1">(D9-AY9)/L9</f>
        <v>7.6373097379760964</v>
      </c>
      <c r="AK9" s="222">
        <f t="shared" ref="AK9:AK20" si="2">(D9-AZ9)/M9</f>
        <v>7.3938070654424051</v>
      </c>
      <c r="AL9" s="223">
        <f t="shared" ref="AL9:AL20" si="3">(D9-BA9)/N9</f>
        <v>6.6835492534692902</v>
      </c>
      <c r="AM9" s="228">
        <f t="shared" ref="AM9:AP10" si="4">($D9-AX9)/(O9-BD9)</f>
        <v>1.3013842290019491</v>
      </c>
      <c r="AN9" s="222">
        <f t="shared" si="4"/>
        <v>0.89121106579006004</v>
      </c>
      <c r="AO9" s="222">
        <f t="shared" si="4"/>
        <v>0.80644260267961443</v>
      </c>
      <c r="AP9" s="223">
        <f t="shared" si="4"/>
        <v>0.73525961620482538</v>
      </c>
      <c r="AQ9" s="229">
        <f t="shared" ref="AQ9:AT10" si="5">($D9-AX9)/(S9-BD9)</f>
        <v>1.9836349021078916</v>
      </c>
      <c r="AR9" s="230">
        <f t="shared" si="5"/>
        <v>0.90331594640711055</v>
      </c>
      <c r="AS9" s="230">
        <f t="shared" si="5"/>
        <v>0.82481146740981937</v>
      </c>
      <c r="AT9" s="230">
        <f t="shared" si="5"/>
        <v>0.76060129604695825</v>
      </c>
      <c r="AU9" s="219" t="e">
        <f>VLOOKUP($B9,#REF!,AU$1,FALSE)</f>
        <v>#REF!</v>
      </c>
      <c r="AV9" s="220">
        <v>20</v>
      </c>
      <c r="AW9" s="210">
        <f>AX9</f>
        <v>0</v>
      </c>
      <c r="AX9" s="210">
        <f>AY9</f>
        <v>0</v>
      </c>
      <c r="AY9" s="210">
        <f>AZ9</f>
        <v>0</v>
      </c>
      <c r="AZ9" s="210">
        <f>BA9</f>
        <v>0</v>
      </c>
      <c r="BA9" s="210">
        <v>0</v>
      </c>
      <c r="BB9" s="210"/>
      <c r="BC9" s="209">
        <v>10.945661105623699</v>
      </c>
      <c r="BD9" s="209">
        <v>6.5076917802499912</v>
      </c>
      <c r="BE9" s="209">
        <v>4.5282174681982497</v>
      </c>
      <c r="BF9" s="209">
        <v>3.5098985835104384</v>
      </c>
      <c r="BG9" s="209">
        <v>3.4730086247327052</v>
      </c>
      <c r="BH9" s="211"/>
    </row>
    <row r="10" spans="1:60" x14ac:dyDescent="0.15">
      <c r="B10" s="190" t="s">
        <v>125</v>
      </c>
      <c r="C10" s="191" t="s">
        <v>126</v>
      </c>
      <c r="D10" s="192">
        <v>249.56</v>
      </c>
      <c r="E10" s="192">
        <v>325</v>
      </c>
      <c r="F10" s="192">
        <f>IFERROR((E10/D10-1)*100,"-")</f>
        <v>30.229203397980452</v>
      </c>
      <c r="G10" s="193" t="s">
        <v>1117</v>
      </c>
      <c r="H10" s="194">
        <v>13852.467615426822</v>
      </c>
      <c r="I10" s="195">
        <v>1290565.14539124</v>
      </c>
      <c r="J10" s="196">
        <v>15857.970905999999</v>
      </c>
      <c r="K10" s="196">
        <v>1.6029828724165989</v>
      </c>
      <c r="L10" s="194">
        <v>36.743741598449859</v>
      </c>
      <c r="M10" s="197">
        <v>39.04622364060824</v>
      </c>
      <c r="N10" s="198">
        <v>43.435364469607222</v>
      </c>
      <c r="O10" s="197">
        <v>148.98533823190567</v>
      </c>
      <c r="P10" s="197">
        <v>294.17179555411843</v>
      </c>
      <c r="Q10" s="197">
        <v>325.40877446660505</v>
      </c>
      <c r="R10" s="199">
        <v>360.15706604229086</v>
      </c>
      <c r="S10" s="197">
        <v>117.36908426618243</v>
      </c>
      <c r="T10" s="197">
        <v>283.10893082114728</v>
      </c>
      <c r="U10" s="197">
        <v>309.41422208600119</v>
      </c>
      <c r="V10" s="198">
        <v>338.21532638005681</v>
      </c>
      <c r="W10" s="200">
        <v>1.1134315479862604</v>
      </c>
      <c r="X10" s="200">
        <v>13.14744924350256</v>
      </c>
      <c r="Y10" s="200">
        <v>12.604082674607515</v>
      </c>
      <c r="Z10" s="201">
        <v>12.671391105882734</v>
      </c>
      <c r="AA10" s="202">
        <v>7.1669698206283342E-2</v>
      </c>
      <c r="AB10" s="202">
        <v>1.0161979476838445</v>
      </c>
      <c r="AC10" s="202">
        <v>0.97500698456689538</v>
      </c>
      <c r="AD10" s="203">
        <v>0.97258740773023178</v>
      </c>
      <c r="AE10" s="204" t="e">
        <v>#VALUE!</v>
      </c>
      <c r="AF10" s="204">
        <v>2.9446819681399155</v>
      </c>
      <c r="AG10" s="204">
        <v>3.1292052925635714</v>
      </c>
      <c r="AH10" s="205">
        <v>3.4809556394940877</v>
      </c>
      <c r="AI10" s="206">
        <f t="shared" si="0"/>
        <v>155.68475764421137</v>
      </c>
      <c r="AJ10" s="200">
        <f t="shared" si="1"/>
        <v>6.791904937915425</v>
      </c>
      <c r="AK10" s="200">
        <f t="shared" si="2"/>
        <v>6.3913991349590216</v>
      </c>
      <c r="AL10" s="201">
        <f t="shared" si="3"/>
        <v>5.7455486571230034</v>
      </c>
      <c r="AM10" s="206">
        <f t="shared" si="4"/>
        <v>1.7378751529854823</v>
      </c>
      <c r="AN10" s="200">
        <f t="shared" si="4"/>
        <v>0.85746294651700272</v>
      </c>
      <c r="AO10" s="200">
        <f t="shared" si="4"/>
        <v>0.77375223021724171</v>
      </c>
      <c r="AP10" s="201">
        <f t="shared" si="4"/>
        <v>0.70178405971980518</v>
      </c>
      <c r="AQ10" s="207">
        <f t="shared" si="5"/>
        <v>2.228524784465427</v>
      </c>
      <c r="AR10" s="208">
        <f t="shared" si="5"/>
        <v>0.8913437102479278</v>
      </c>
      <c r="AS10" s="208">
        <f t="shared" si="5"/>
        <v>0.81412515388591</v>
      </c>
      <c r="AT10" s="208">
        <f t="shared" si="5"/>
        <v>0.74793306149674166</v>
      </c>
      <c r="AU10" s="197" t="e">
        <f>VLOOKUP($B10,#REF!,AU$1,FALSE)</f>
        <v>#REF!</v>
      </c>
      <c r="AV10" s="198">
        <v>20</v>
      </c>
      <c r="AW10" s="209">
        <f t="shared" ref="AW10:AZ12" si="6">AX10</f>
        <v>0</v>
      </c>
      <c r="AX10" s="209">
        <f t="shared" si="6"/>
        <v>0</v>
      </c>
      <c r="AY10" s="209">
        <f t="shared" si="6"/>
        <v>0</v>
      </c>
      <c r="AZ10" s="209">
        <f t="shared" si="6"/>
        <v>0</v>
      </c>
      <c r="BA10" s="209">
        <v>0</v>
      </c>
      <c r="BB10" s="210"/>
      <c r="BC10" s="209">
        <v>4.196438216994399</v>
      </c>
      <c r="BD10" s="209">
        <v>5.3846891454147441</v>
      </c>
      <c r="BE10" s="209">
        <v>3.1271492359216126</v>
      </c>
      <c r="BF10" s="209">
        <v>2.8765861846629717</v>
      </c>
      <c r="BG10" s="209">
        <v>4.5491029608274518</v>
      </c>
      <c r="BH10" s="211"/>
    </row>
    <row r="11" spans="1:60" x14ac:dyDescent="0.15">
      <c r="B11" s="190" t="s">
        <v>496</v>
      </c>
      <c r="C11" s="191" t="s">
        <v>497</v>
      </c>
      <c r="D11" s="192">
        <v>127.04</v>
      </c>
      <c r="E11" s="192">
        <v>140</v>
      </c>
      <c r="F11" s="192">
        <f>IFERROR((E11/D11-1)*100,"-")</f>
        <v>10.201511335012592</v>
      </c>
      <c r="G11" s="193" t="s">
        <v>1118</v>
      </c>
      <c r="H11" s="194">
        <v>12368.760114532282</v>
      </c>
      <c r="I11" s="195">
        <v>1152335.5360704002</v>
      </c>
      <c r="J11" s="196">
        <v>14915.407200000001</v>
      </c>
      <c r="K11" s="196">
        <v>3.1062359140483227</v>
      </c>
      <c r="L11" s="194">
        <v>21.355247499708579</v>
      </c>
      <c r="M11" s="197">
        <v>19.620899525347152</v>
      </c>
      <c r="N11" s="198">
        <v>21.114384873018796</v>
      </c>
      <c r="O11" s="197">
        <v>71.517022687431123</v>
      </c>
      <c r="P11" s="197">
        <v>127.21974106991237</v>
      </c>
      <c r="Q11" s="197">
        <v>142.91646069019012</v>
      </c>
      <c r="R11" s="199">
        <v>159.80796858860515</v>
      </c>
      <c r="S11" s="197">
        <v>49.253010378297986</v>
      </c>
      <c r="T11" s="197">
        <v>125.65568717437733</v>
      </c>
      <c r="U11" s="197">
        <v>141.17037343652595</v>
      </c>
      <c r="V11" s="198">
        <v>157.53898233989793</v>
      </c>
      <c r="W11" s="200">
        <v>5.2100974435175074</v>
      </c>
      <c r="X11" s="200">
        <v>17.994330799989548</v>
      </c>
      <c r="Y11" s="200">
        <v>14.526671654894827</v>
      </c>
      <c r="Z11" s="201">
        <v>13.949574484835129</v>
      </c>
      <c r="AA11" s="202">
        <v>0.27243791104463455</v>
      </c>
      <c r="AB11" s="202">
        <v>1.0877827925384205</v>
      </c>
      <c r="AC11" s="202">
        <v>0.90044037529677623</v>
      </c>
      <c r="AD11" s="203">
        <v>0.87731622252975072</v>
      </c>
      <c r="AE11" s="204" t="e">
        <v>#VALUE!</v>
      </c>
      <c r="AF11" s="204">
        <v>3.3619722134301915</v>
      </c>
      <c r="AG11" s="204">
        <v>3.0889325449224105</v>
      </c>
      <c r="AH11" s="205">
        <v>3.3240530341654266</v>
      </c>
      <c r="AI11" s="206">
        <f>(D11-AX11)/K11</f>
        <v>40.898374597192195</v>
      </c>
      <c r="AJ11" s="200">
        <f>(D11-AY11)/L11</f>
        <v>5.9488891431360669</v>
      </c>
      <c r="AK11" s="200">
        <f>(D11-AZ11)/M11</f>
        <v>6.4747286349376632</v>
      </c>
      <c r="AL11" s="201">
        <f>(D11-BA11)/N11</f>
        <v>6.0167511752776281</v>
      </c>
      <c r="AM11" s="206">
        <f t="shared" ref="AM11:AP12" si="7">($D11-AX11)/(O11-BD11)</f>
        <v>1.8386515348800374</v>
      </c>
      <c r="AN11" s="200">
        <f t="shared" si="7"/>
        <v>1.0129845966578777</v>
      </c>
      <c r="AO11" s="200">
        <f t="shared" si="7"/>
        <v>0.8961831044355496</v>
      </c>
      <c r="AP11" s="201">
        <f t="shared" si="7"/>
        <v>0.80116025142655278</v>
      </c>
      <c r="AQ11" s="207">
        <f t="shared" ref="AQ11:AT12" si="8">($D11-AX11)/(S11-BD11)</f>
        <v>2.7127850160367175</v>
      </c>
      <c r="AR11" s="208">
        <f t="shared" si="8"/>
        <v>1.0257774439514766</v>
      </c>
      <c r="AS11" s="208">
        <f t="shared" si="8"/>
        <v>0.90735949570752272</v>
      </c>
      <c r="AT11" s="208">
        <f t="shared" si="8"/>
        <v>0.8127905107258877</v>
      </c>
      <c r="AU11" s="197" t="e">
        <f>VLOOKUP($B11,#REF!,AU$1,FALSE)</f>
        <v>#REF!</v>
      </c>
      <c r="AV11" s="198">
        <v>20</v>
      </c>
      <c r="AW11" s="209">
        <f>AX11</f>
        <v>0</v>
      </c>
      <c r="AX11" s="209">
        <f>AY11</f>
        <v>0</v>
      </c>
      <c r="AY11" s="209">
        <f>AZ11</f>
        <v>0</v>
      </c>
      <c r="AZ11" s="209">
        <f>BA11</f>
        <v>0</v>
      </c>
      <c r="BA11" s="209">
        <v>0</v>
      </c>
      <c r="BB11" s="210"/>
      <c r="BC11" s="209">
        <v>2.4889953017394495</v>
      </c>
      <c r="BD11" s="209">
        <v>2.4229080115424626</v>
      </c>
      <c r="BE11" s="209">
        <v>1.8081598680452735</v>
      </c>
      <c r="BF11" s="209">
        <v>1.1597154768169526</v>
      </c>
      <c r="BG11" s="209">
        <v>1.2379449587614288</v>
      </c>
      <c r="BH11" s="211"/>
    </row>
    <row r="12" spans="1:60" x14ac:dyDescent="0.15">
      <c r="A12" s="147"/>
      <c r="B12" s="212" t="s">
        <v>414</v>
      </c>
      <c r="C12" s="213" t="s">
        <v>415</v>
      </c>
      <c r="D12" s="214">
        <v>240.49</v>
      </c>
      <c r="E12" s="214">
        <v>350</v>
      </c>
      <c r="F12" s="214">
        <v>45.536196931265337</v>
      </c>
      <c r="G12" s="215" t="s">
        <v>1116</v>
      </c>
      <c r="H12" s="216">
        <v>1918.0533036910858</v>
      </c>
      <c r="I12" s="217">
        <v>178695.43603838002</v>
      </c>
      <c r="J12" s="218">
        <v>708.25898500000005</v>
      </c>
      <c r="K12" s="218">
        <v>8.023861105044821</v>
      </c>
      <c r="L12" s="216">
        <v>18.181843703012408</v>
      </c>
      <c r="M12" s="219">
        <v>21.559365932056661</v>
      </c>
      <c r="N12" s="220">
        <v>26.099941923966966</v>
      </c>
      <c r="O12" s="219">
        <v>79.077707936924469</v>
      </c>
      <c r="P12" s="219">
        <v>145.46247967665391</v>
      </c>
      <c r="Q12" s="219">
        <v>167.04963556574032</v>
      </c>
      <c r="R12" s="221">
        <v>193.27433504219394</v>
      </c>
      <c r="S12" s="219">
        <v>66.625412906159738</v>
      </c>
      <c r="T12" s="219">
        <v>141.37821250844607</v>
      </c>
      <c r="U12" s="219">
        <v>162.54838845977901</v>
      </c>
      <c r="V12" s="220">
        <v>186.79976060005652</v>
      </c>
      <c r="W12" s="222">
        <v>10.644565349188067</v>
      </c>
      <c r="X12" s="222">
        <v>13.309328146834165</v>
      </c>
      <c r="Y12" s="222">
        <v>13.797459285912508</v>
      </c>
      <c r="Z12" s="223">
        <v>14.486930680704621</v>
      </c>
      <c r="AA12" s="224">
        <v>1.150602855448229</v>
      </c>
      <c r="AB12" s="224">
        <v>1.6245952325735642</v>
      </c>
      <c r="AC12" s="224">
        <v>1.6700863134144845</v>
      </c>
      <c r="AD12" s="225">
        <v>1.7297041801977675</v>
      </c>
      <c r="AE12" s="226">
        <v>0.25013545543802818</v>
      </c>
      <c r="AF12" s="226">
        <v>0.75603325306717151</v>
      </c>
      <c r="AG12" s="226">
        <v>0.89647660742886037</v>
      </c>
      <c r="AH12" s="227">
        <v>1.0852817964974413</v>
      </c>
      <c r="AI12" s="228">
        <f>(D12-AX12)/K12</f>
        <v>29.971854803019628</v>
      </c>
      <c r="AJ12" s="222">
        <f>(D12-AY12)/L12</f>
        <v>13.226931433810263</v>
      </c>
      <c r="AK12" s="222">
        <f>(D12-AZ12)/M12</f>
        <v>11.154780746237764</v>
      </c>
      <c r="AL12" s="223">
        <f>(D12-BA12)/N12</f>
        <v>9.2141967480457758</v>
      </c>
      <c r="AM12" s="228">
        <f t="shared" si="7"/>
        <v>3.0411857687102466</v>
      </c>
      <c r="AN12" s="222">
        <f t="shared" si="7"/>
        <v>1.6532785673293977</v>
      </c>
      <c r="AO12" s="222">
        <f t="shared" si="7"/>
        <v>1.4396319943203835</v>
      </c>
      <c r="AP12" s="223">
        <f t="shared" si="7"/>
        <v>1.2442935061579612</v>
      </c>
      <c r="AQ12" s="229">
        <f t="shared" si="8"/>
        <v>3.6095836334811806</v>
      </c>
      <c r="AR12" s="230">
        <f t="shared" si="8"/>
        <v>1.701040038157456</v>
      </c>
      <c r="AS12" s="230">
        <f t="shared" si="8"/>
        <v>1.479497903847302</v>
      </c>
      <c r="AT12" s="230">
        <f t="shared" si="8"/>
        <v>1.2874213501530967</v>
      </c>
      <c r="AU12" s="219" t="e">
        <f>VLOOKUP($B12,#REF!,AU$1,FALSE)</f>
        <v>#REF!</v>
      </c>
      <c r="AV12" s="220">
        <v>20</v>
      </c>
      <c r="AW12" s="210">
        <f t="shared" si="6"/>
        <v>0</v>
      </c>
      <c r="AX12" s="210">
        <f t="shared" si="6"/>
        <v>0</v>
      </c>
      <c r="AY12" s="210">
        <f t="shared" si="6"/>
        <v>0</v>
      </c>
      <c r="AZ12" s="210">
        <f t="shared" si="6"/>
        <v>0</v>
      </c>
      <c r="BA12" s="210">
        <v>0</v>
      </c>
      <c r="BB12" s="210"/>
      <c r="BC12" s="209">
        <v>0</v>
      </c>
      <c r="BD12" s="209">
        <v>0</v>
      </c>
      <c r="BE12" s="209">
        <v>0</v>
      </c>
      <c r="BF12" s="209">
        <v>0</v>
      </c>
      <c r="BG12" s="209">
        <v>0</v>
      </c>
      <c r="BH12" s="211"/>
    </row>
    <row r="13" spans="1:60" x14ac:dyDescent="0.15">
      <c r="B13" s="190" t="s">
        <v>388</v>
      </c>
      <c r="C13" s="191" t="s">
        <v>389</v>
      </c>
      <c r="D13" s="192">
        <v>869.4</v>
      </c>
      <c r="E13" s="192">
        <v>925</v>
      </c>
      <c r="F13" s="192">
        <f>IFERROR((E13/D13-1)*100,"-")</f>
        <v>6.3952150908672678</v>
      </c>
      <c r="G13" s="193" t="s">
        <v>1117</v>
      </c>
      <c r="H13" s="194">
        <v>12569.639726092417</v>
      </c>
      <c r="I13" s="195">
        <v>1171050.4850814</v>
      </c>
      <c r="J13" s="196">
        <v>7926.1912270000012</v>
      </c>
      <c r="K13" s="196">
        <v>26.60498176424688</v>
      </c>
      <c r="L13" s="194">
        <v>89.034526555879708</v>
      </c>
      <c r="M13" s="197">
        <v>90.750078059072067</v>
      </c>
      <c r="N13" s="198">
        <v>97.584220148925965</v>
      </c>
      <c r="O13" s="197">
        <v>340.11947484863123</v>
      </c>
      <c r="P13" s="197">
        <v>585.79181864472309</v>
      </c>
      <c r="Q13" s="197">
        <v>658.39188109198085</v>
      </c>
      <c r="R13" s="199">
        <v>736.45925721112144</v>
      </c>
      <c r="S13" s="197">
        <v>258.62824122729256</v>
      </c>
      <c r="T13" s="197">
        <v>585.03871878395614</v>
      </c>
      <c r="U13" s="197">
        <v>655.67514682504361</v>
      </c>
      <c r="V13" s="198">
        <v>728.12369273533272</v>
      </c>
      <c r="W13" s="200">
        <v>9.9326158317999074</v>
      </c>
      <c r="X13" s="200">
        <v>16.182858140025729</v>
      </c>
      <c r="Y13" s="200">
        <v>14.587890530679152</v>
      </c>
      <c r="Z13" s="201">
        <v>13.992062302453503</v>
      </c>
      <c r="AA13" s="202">
        <v>0.6441621435821947</v>
      </c>
      <c r="AB13" s="202">
        <v>1.302417027568521</v>
      </c>
      <c r="AC13" s="202">
        <v>1.1994863471164487</v>
      </c>
      <c r="AD13" s="203">
        <v>1.16542608913377</v>
      </c>
      <c r="AE13" s="204">
        <v>0.23004369404608996</v>
      </c>
      <c r="AF13" s="204">
        <v>2.0481832656056986</v>
      </c>
      <c r="AG13" s="204">
        <v>2.0876484485638849</v>
      </c>
      <c r="AH13" s="205">
        <v>2.2448635875069236</v>
      </c>
      <c r="AI13" s="206">
        <f t="shared" si="0"/>
        <v>32.67809043073067</v>
      </c>
      <c r="AJ13" s="200">
        <f>(D13-AY13)/L13</f>
        <v>9.7647511996859837</v>
      </c>
      <c r="AK13" s="200">
        <f>(D13-AZ13)/M13</f>
        <v>9.5801570488355985</v>
      </c>
      <c r="AL13" s="201">
        <f>(D13-BA13)/N13</f>
        <v>8.909227318445387</v>
      </c>
      <c r="AM13" s="206">
        <f t="shared" ref="AM13:AP15" si="9">($D13-AX13)/(O13-BD13)</f>
        <v>2.5698491880050041</v>
      </c>
      <c r="AN13" s="200">
        <f t="shared" si="9"/>
        <v>1.4883847342279304</v>
      </c>
      <c r="AO13" s="200">
        <f t="shared" si="9"/>
        <v>1.3243402574478906</v>
      </c>
      <c r="AP13" s="201">
        <f t="shared" si="9"/>
        <v>1.1833021574414186</v>
      </c>
      <c r="AQ13" s="207">
        <f t="shared" ref="AQ13:AT15" si="10">($D13-AX13)/(S13-BD13)</f>
        <v>3.3852957593732831</v>
      </c>
      <c r="AR13" s="208">
        <f t="shared" si="10"/>
        <v>1.4903061601036911</v>
      </c>
      <c r="AS13" s="208">
        <f t="shared" si="10"/>
        <v>1.3298436143444701</v>
      </c>
      <c r="AT13" s="208">
        <f t="shared" si="10"/>
        <v>1.1968809764559598</v>
      </c>
      <c r="AU13" s="197" t="e">
        <f>VLOOKUP($B13,#REF!,AU$1,FALSE)</f>
        <v>#REF!</v>
      </c>
      <c r="AV13" s="198">
        <v>20</v>
      </c>
      <c r="AW13" s="209">
        <f t="shared" ref="AW13:AZ15" si="11">AX13</f>
        <v>0</v>
      </c>
      <c r="AX13" s="209">
        <f t="shared" si="11"/>
        <v>0</v>
      </c>
      <c r="AY13" s="209">
        <f t="shared" si="11"/>
        <v>0</v>
      </c>
      <c r="AZ13" s="209">
        <f t="shared" si="11"/>
        <v>0</v>
      </c>
      <c r="BA13" s="209">
        <v>0</v>
      </c>
      <c r="BB13" s="210"/>
      <c r="BC13" s="209">
        <v>1.8116846257650228</v>
      </c>
      <c r="BD13" s="209">
        <v>1.8116846257650228</v>
      </c>
      <c r="BE13" s="209">
        <v>1.6686547834760606</v>
      </c>
      <c r="BF13" s="209">
        <v>1.9140649789199975</v>
      </c>
      <c r="BG13" s="209">
        <v>1.7356749607096447</v>
      </c>
      <c r="BH13" s="211"/>
    </row>
    <row r="14" spans="1:60" x14ac:dyDescent="0.15">
      <c r="B14" s="190" t="s">
        <v>127</v>
      </c>
      <c r="C14" s="191" t="s">
        <v>128</v>
      </c>
      <c r="D14" s="192">
        <v>104.48</v>
      </c>
      <c r="E14" s="192">
        <v>120</v>
      </c>
      <c r="F14" s="192">
        <f>IFERROR((E14/D14-1)*100,"-")</f>
        <v>14.854517611026029</v>
      </c>
      <c r="G14" s="193" t="s">
        <v>1118</v>
      </c>
      <c r="H14" s="194">
        <v>12888.774890148017</v>
      </c>
      <c r="I14" s="195">
        <v>1200782.7126406401</v>
      </c>
      <c r="J14" s="196">
        <v>15618.350136000001</v>
      </c>
      <c r="K14" s="196">
        <v>1.9294521980981476</v>
      </c>
      <c r="L14" s="194">
        <v>13.680209862443975</v>
      </c>
      <c r="M14" s="197">
        <v>14.130744699618219</v>
      </c>
      <c r="N14" s="198">
        <v>15.632412665436203</v>
      </c>
      <c r="O14" s="197">
        <v>86.791437096671459</v>
      </c>
      <c r="P14" s="197">
        <v>121.76195031842752</v>
      </c>
      <c r="Q14" s="197">
        <v>133.06654607812214</v>
      </c>
      <c r="R14" s="199">
        <v>145.57247621047105</v>
      </c>
      <c r="S14" s="197">
        <v>59.178674675829861</v>
      </c>
      <c r="T14" s="197">
        <v>120.19096029429741</v>
      </c>
      <c r="U14" s="197">
        <v>130.18127031904382</v>
      </c>
      <c r="V14" s="198">
        <v>140.83801252757851</v>
      </c>
      <c r="W14" s="200">
        <v>2.6375570853456112</v>
      </c>
      <c r="X14" s="200">
        <v>11.763888195134511</v>
      </c>
      <c r="Y14" s="200">
        <v>11.090396010993022</v>
      </c>
      <c r="Z14" s="201">
        <v>11.220548031671841</v>
      </c>
      <c r="AA14" s="202">
        <v>0.1933362141670627</v>
      </c>
      <c r="AB14" s="202">
        <v>0.82234174353006984</v>
      </c>
      <c r="AC14" s="202">
        <v>0.76811198321880803</v>
      </c>
      <c r="AD14" s="203">
        <v>0.77046354382509896</v>
      </c>
      <c r="AE14" s="204" t="e">
        <v>#VALUE!</v>
      </c>
      <c r="AF14" s="204">
        <v>2.6187231742810058</v>
      </c>
      <c r="AG14" s="204">
        <v>2.7049664432653557</v>
      </c>
      <c r="AH14" s="205">
        <v>2.9924220263086148</v>
      </c>
      <c r="AI14" s="206">
        <f t="shared" si="0"/>
        <v>54.150084725076617</v>
      </c>
      <c r="AJ14" s="200">
        <f>(D14-AY14)/L14</f>
        <v>7.6373097379760964</v>
      </c>
      <c r="AK14" s="200">
        <f>(D14-AZ14)/M14</f>
        <v>7.3938070654424051</v>
      </c>
      <c r="AL14" s="201">
        <f>(D14-BA14)/N14</f>
        <v>6.6835492534692902</v>
      </c>
      <c r="AM14" s="206">
        <f t="shared" si="9"/>
        <v>1.3013842290019491</v>
      </c>
      <c r="AN14" s="200">
        <f t="shared" si="9"/>
        <v>0.89121106579006004</v>
      </c>
      <c r="AO14" s="200">
        <f t="shared" si="9"/>
        <v>0.80644260267961443</v>
      </c>
      <c r="AP14" s="201">
        <f t="shared" si="9"/>
        <v>0.73525961620482538</v>
      </c>
      <c r="AQ14" s="207">
        <f t="shared" si="10"/>
        <v>1.9836349021078916</v>
      </c>
      <c r="AR14" s="208">
        <f t="shared" si="10"/>
        <v>0.90331594640711055</v>
      </c>
      <c r="AS14" s="208">
        <f t="shared" si="10"/>
        <v>0.82481146740981937</v>
      </c>
      <c r="AT14" s="208">
        <f t="shared" si="10"/>
        <v>0.76060129604695825</v>
      </c>
      <c r="AU14" s="197" t="e">
        <f>VLOOKUP($B14,#REF!,AU$1,FALSE)</f>
        <v>#REF!</v>
      </c>
      <c r="AV14" s="198">
        <v>20</v>
      </c>
      <c r="AW14" s="209">
        <f t="shared" si="11"/>
        <v>0</v>
      </c>
      <c r="AX14" s="209">
        <f t="shared" si="11"/>
        <v>0</v>
      </c>
      <c r="AY14" s="209">
        <f t="shared" si="11"/>
        <v>0</v>
      </c>
      <c r="AZ14" s="209">
        <f t="shared" si="11"/>
        <v>0</v>
      </c>
      <c r="BA14" s="209">
        <v>0</v>
      </c>
      <c r="BB14" s="210"/>
      <c r="BC14" s="209">
        <v>10.945661105623699</v>
      </c>
      <c r="BD14" s="209">
        <v>6.5076917802499912</v>
      </c>
      <c r="BE14" s="209">
        <v>4.5282174681982497</v>
      </c>
      <c r="BF14" s="209">
        <v>3.5098985835104384</v>
      </c>
      <c r="BG14" s="209">
        <v>3.4730086247327052</v>
      </c>
      <c r="BH14" s="211"/>
    </row>
    <row r="15" spans="1:60" x14ac:dyDescent="0.15">
      <c r="B15" s="190" t="s">
        <v>390</v>
      </c>
      <c r="C15" s="191" t="s">
        <v>391</v>
      </c>
      <c r="D15" s="192">
        <v>171.99</v>
      </c>
      <c r="E15" s="192">
        <v>165</v>
      </c>
      <c r="F15" s="192">
        <f>IFERROR((E15/D15-1)*100,"-")</f>
        <v>-4.0641897784755017</v>
      </c>
      <c r="G15" s="193" t="s">
        <v>1118</v>
      </c>
      <c r="H15" s="194">
        <v>14092.243099317664</v>
      </c>
      <c r="I15" s="195">
        <v>1312903.8283479302</v>
      </c>
      <c r="J15" s="196">
        <v>13919.576169</v>
      </c>
      <c r="K15" s="196">
        <v>4.5357232655919502</v>
      </c>
      <c r="L15" s="194">
        <v>23.151310801491803</v>
      </c>
      <c r="M15" s="197">
        <v>23.740515159385335</v>
      </c>
      <c r="N15" s="198">
        <v>24.44964240461363</v>
      </c>
      <c r="O15" s="197">
        <v>100.63727754628745</v>
      </c>
      <c r="P15" s="197">
        <v>166.51822248444512</v>
      </c>
      <c r="Q15" s="197">
        <v>185.51063461195344</v>
      </c>
      <c r="R15" s="199">
        <v>205.07034853564429</v>
      </c>
      <c r="S15" s="197">
        <v>68.702070654563286</v>
      </c>
      <c r="T15" s="197">
        <v>162.36647016596132</v>
      </c>
      <c r="U15" s="197">
        <v>180.31372438023689</v>
      </c>
      <c r="V15" s="198">
        <v>196.95466031865237</v>
      </c>
      <c r="W15" s="200">
        <v>5.9147078414445424</v>
      </c>
      <c r="X15" s="200">
        <v>14.721893472820783</v>
      </c>
      <c r="Y15" s="200">
        <v>13.487823330849436</v>
      </c>
      <c r="Z15" s="201">
        <v>12.519627662145695</v>
      </c>
      <c r="AA15" s="202">
        <v>0.35823308677030619</v>
      </c>
      <c r="AB15" s="202">
        <v>1.1493796654593504</v>
      </c>
      <c r="AC15" s="202">
        <v>1.1043073846824798</v>
      </c>
      <c r="AD15" s="203">
        <v>1.0491402918953485</v>
      </c>
      <c r="AE15" s="204" t="e">
        <v>#VALUE!</v>
      </c>
      <c r="AF15" s="204">
        <v>2.6921694053714527</v>
      </c>
      <c r="AG15" s="204">
        <v>2.7606855235054759</v>
      </c>
      <c r="AH15" s="205">
        <v>2.8431469741977593</v>
      </c>
      <c r="AI15" s="206">
        <f t="shared" si="0"/>
        <v>37.91898004552398</v>
      </c>
      <c r="AJ15" s="200">
        <f>(D15-AY15)/L15</f>
        <v>7.4289530072274559</v>
      </c>
      <c r="AK15" s="200">
        <f>(D15-AZ15)/M15</f>
        <v>7.2445774173525974</v>
      </c>
      <c r="AL15" s="201">
        <f>(D15-BA15)/N15</f>
        <v>7.034458711246657</v>
      </c>
      <c r="AM15" s="206">
        <f t="shared" si="9"/>
        <v>1.8021135107059043</v>
      </c>
      <c r="AN15" s="200">
        <f t="shared" si="9"/>
        <v>1.0564508940764146</v>
      </c>
      <c r="AO15" s="200">
        <f t="shared" si="9"/>
        <v>0.94044920217193506</v>
      </c>
      <c r="AP15" s="201">
        <f t="shared" si="9"/>
        <v>0.84767432505979767</v>
      </c>
      <c r="AQ15" s="207">
        <f t="shared" si="10"/>
        <v>2.7083873913247762</v>
      </c>
      <c r="AR15" s="208">
        <f t="shared" si="10"/>
        <v>1.0840977662748086</v>
      </c>
      <c r="AS15" s="208">
        <f t="shared" si="10"/>
        <v>0.96795553988264116</v>
      </c>
      <c r="AT15" s="208">
        <f t="shared" si="10"/>
        <v>0.88299334274209573</v>
      </c>
      <c r="AU15" s="197" t="e">
        <f>VLOOKUP($B15,#REF!,AU$1,FALSE)</f>
        <v>#REF!</v>
      </c>
      <c r="AV15" s="198">
        <v>20</v>
      </c>
      <c r="AW15" s="209">
        <f t="shared" si="11"/>
        <v>0</v>
      </c>
      <c r="AX15" s="209">
        <f t="shared" si="11"/>
        <v>0</v>
      </c>
      <c r="AY15" s="209">
        <f t="shared" si="11"/>
        <v>0</v>
      </c>
      <c r="AZ15" s="209">
        <f t="shared" si="11"/>
        <v>0</v>
      </c>
      <c r="BA15" s="209">
        <v>0</v>
      </c>
      <c r="BB15" s="210"/>
      <c r="BC15" s="209">
        <v>7.237986077725199</v>
      </c>
      <c r="BD15" s="209">
        <v>5.1993381610874874</v>
      </c>
      <c r="BE15" s="209">
        <v>3.7184170563286352</v>
      </c>
      <c r="BF15" s="209">
        <v>2.629943551984415</v>
      </c>
      <c r="BG15" s="209">
        <v>2.1740298487862226</v>
      </c>
      <c r="BH15" s="211"/>
    </row>
    <row r="16" spans="1:60" x14ac:dyDescent="0.15">
      <c r="B16" s="190" t="s">
        <v>115</v>
      </c>
      <c r="C16" s="191" t="s">
        <v>116</v>
      </c>
      <c r="D16" s="192">
        <v>750.9</v>
      </c>
      <c r="E16" s="192">
        <v>1200</v>
      </c>
      <c r="F16" s="192">
        <f>IFERROR((E16/D16-1)*100,"-")</f>
        <v>59.808230123851388</v>
      </c>
      <c r="G16" s="193" t="s">
        <v>1116</v>
      </c>
      <c r="H16" s="194">
        <v>124068.35187130251</v>
      </c>
      <c r="I16" s="195">
        <v>11558828.002089899</v>
      </c>
      <c r="J16" s="196">
        <v>36176.230869000006</v>
      </c>
      <c r="K16" s="196">
        <v>56.444381378818932</v>
      </c>
      <c r="L16" s="194">
        <v>48.48568729585169</v>
      </c>
      <c r="M16" s="197">
        <v>56.627376094324774</v>
      </c>
      <c r="N16" s="198">
        <v>64.968855796717307</v>
      </c>
      <c r="O16" s="197">
        <v>369.54313072034847</v>
      </c>
      <c r="P16" s="197">
        <v>363.35067866618755</v>
      </c>
      <c r="Q16" s="197">
        <v>407.85663293654937</v>
      </c>
      <c r="R16" s="199">
        <v>458.66864470968551</v>
      </c>
      <c r="S16" s="197">
        <v>363.34640696447673</v>
      </c>
      <c r="T16" s="197">
        <v>357.92101860089645</v>
      </c>
      <c r="U16" s="197">
        <v>402.30652005414152</v>
      </c>
      <c r="V16" s="198">
        <v>451.98487743137656</v>
      </c>
      <c r="W16" s="200">
        <v>16.608508780516555</v>
      </c>
      <c r="X16" s="200">
        <v>14.068554403350205</v>
      </c>
      <c r="Y16" s="200">
        <v>14.685383616667416</v>
      </c>
      <c r="Z16" s="201">
        <v>14.995259220410489</v>
      </c>
      <c r="AA16" s="202">
        <v>1.8988647136077477</v>
      </c>
      <c r="AB16" s="202">
        <v>1.8244430558147944</v>
      </c>
      <c r="AC16" s="202">
        <v>1.9228311668822688</v>
      </c>
      <c r="AD16" s="203">
        <v>1.9516810147947015</v>
      </c>
      <c r="AE16" s="204">
        <v>0.86562791317086174</v>
      </c>
      <c r="AF16" s="204">
        <v>1.6142524735601176</v>
      </c>
      <c r="AG16" s="204">
        <v>1.8853168229566113</v>
      </c>
      <c r="AH16" s="205">
        <v>2.1630328870927324</v>
      </c>
      <c r="AI16" s="206">
        <f t="shared" ref="AI16:AI27" si="12">(D16-AX16)/K16</f>
        <v>13.303361320596904</v>
      </c>
      <c r="AJ16" s="200">
        <f t="shared" si="1"/>
        <v>15.487044566742586</v>
      </c>
      <c r="AK16" s="200">
        <f t="shared" si="2"/>
        <v>13.260370721560866</v>
      </c>
      <c r="AL16" s="201">
        <f t="shared" si="3"/>
        <v>11.557845536783192</v>
      </c>
      <c r="AM16" s="206">
        <f t="shared" ref="AM16:AP20" si="13">($D16-AX16)/(O16-BD16)</f>
        <v>2.0713472116342087</v>
      </c>
      <c r="AN16" s="200">
        <f t="shared" si="13"/>
        <v>2.1070665806576292</v>
      </c>
      <c r="AO16" s="200">
        <f t="shared" si="13"/>
        <v>1.8729632247862449</v>
      </c>
      <c r="AP16" s="201">
        <f t="shared" si="13"/>
        <v>1.6621345594485941</v>
      </c>
      <c r="AQ16" s="207">
        <f t="shared" ref="AQ16:AT20" si="14">($D16-AX16)/(S16-BD16)</f>
        <v>2.1073696964144695</v>
      </c>
      <c r="AR16" s="208">
        <f t="shared" si="14"/>
        <v>2.1396663747471383</v>
      </c>
      <c r="AS16" s="208">
        <f t="shared" si="14"/>
        <v>1.8992557569321122</v>
      </c>
      <c r="AT16" s="208">
        <f t="shared" si="14"/>
        <v>1.6870945733858904</v>
      </c>
      <c r="AU16" s="197" t="e">
        <f>VLOOKUP($B16,#REF!,AU$1,FALSE)</f>
        <v>#REF!</v>
      </c>
      <c r="AV16" s="198">
        <v>74</v>
      </c>
      <c r="AW16" s="209">
        <f t="shared" ref="AW16:AZ27" si="15">AX16</f>
        <v>0</v>
      </c>
      <c r="AX16" s="209">
        <f t="shared" si="15"/>
        <v>0</v>
      </c>
      <c r="AY16" s="209">
        <f t="shared" si="15"/>
        <v>0</v>
      </c>
      <c r="AZ16" s="209">
        <f t="shared" si="15"/>
        <v>0</v>
      </c>
      <c r="BA16" s="209">
        <v>0</v>
      </c>
      <c r="BB16" s="210"/>
      <c r="BC16" s="209">
        <v>7.3725518311614087</v>
      </c>
      <c r="BD16" s="209">
        <v>7.0254437857806984</v>
      </c>
      <c r="BE16" s="209">
        <v>6.9784563106702979</v>
      </c>
      <c r="BF16" s="209">
        <v>6.9411263943973056</v>
      </c>
      <c r="BG16" s="209">
        <v>6.9001668019114595</v>
      </c>
      <c r="BH16" s="211"/>
    </row>
    <row r="17" spans="1:60" x14ac:dyDescent="0.15">
      <c r="A17" s="147"/>
      <c r="B17" s="212" t="s">
        <v>117</v>
      </c>
      <c r="C17" s="213" t="s">
        <v>118</v>
      </c>
      <c r="D17" s="214">
        <v>1215.8</v>
      </c>
      <c r="E17" s="214">
        <v>1720</v>
      </c>
      <c r="F17" s="192">
        <f t="shared" ref="F17:F30" si="16">IFERROR((E17/D17-1)*100,"-")</f>
        <v>41.470636617864784</v>
      </c>
      <c r="G17" s="215" t="s">
        <v>1116</v>
      </c>
      <c r="H17" s="216">
        <v>93449.048718237522</v>
      </c>
      <c r="I17" s="217">
        <v>8706180.6238345988</v>
      </c>
      <c r="J17" s="218">
        <v>18715.145765999998</v>
      </c>
      <c r="K17" s="218">
        <v>23.17898168457096</v>
      </c>
      <c r="L17" s="216">
        <v>70.663192125299688</v>
      </c>
      <c r="M17" s="219">
        <v>85.96339745658085</v>
      </c>
      <c r="N17" s="220">
        <v>99.038381783484894</v>
      </c>
      <c r="O17" s="219">
        <v>213.25440894065102</v>
      </c>
      <c r="P17" s="219">
        <v>468.71523685141568</v>
      </c>
      <c r="Q17" s="219">
        <v>540.54599588293661</v>
      </c>
      <c r="R17" s="221">
        <v>622.39169817510526</v>
      </c>
      <c r="S17" s="219">
        <v>203.30074643749737</v>
      </c>
      <c r="T17" s="219">
        <v>459.90813364284298</v>
      </c>
      <c r="U17" s="219">
        <v>529.91327663863854</v>
      </c>
      <c r="V17" s="220">
        <v>610.28311456151334</v>
      </c>
      <c r="W17" s="222">
        <v>12.145603838378051</v>
      </c>
      <c r="X17" s="222">
        <v>16.112666968937614</v>
      </c>
      <c r="Y17" s="222">
        <v>17.034915177249708</v>
      </c>
      <c r="Z17" s="223">
        <v>17.03244847759521</v>
      </c>
      <c r="AA17" s="224">
        <v>1.3769354924573585</v>
      </c>
      <c r="AB17" s="224">
        <v>2.2658081413942202</v>
      </c>
      <c r="AC17" s="224">
        <v>2.4550753648608277</v>
      </c>
      <c r="AD17" s="225">
        <v>2.4856336104300643</v>
      </c>
      <c r="AE17" s="226">
        <v>0.16450074025333117</v>
      </c>
      <c r="AF17" s="226">
        <v>1.1624147413275161</v>
      </c>
      <c r="AG17" s="226">
        <v>1.4141042516298876</v>
      </c>
      <c r="AH17" s="227">
        <v>1.6291887116875292</v>
      </c>
      <c r="AI17" s="228">
        <f t="shared" si="12"/>
        <v>52.452692553327076</v>
      </c>
      <c r="AJ17" s="222">
        <f t="shared" si="1"/>
        <v>17.205562944908408</v>
      </c>
      <c r="AK17" s="222">
        <f t="shared" si="2"/>
        <v>14.143228815660606</v>
      </c>
      <c r="AL17" s="223">
        <f t="shared" si="3"/>
        <v>12.276048720767166</v>
      </c>
      <c r="AM17" s="228">
        <f t="shared" si="13"/>
        <v>6.1388594743620706</v>
      </c>
      <c r="AN17" s="222">
        <f t="shared" si="13"/>
        <v>2.6804949798107849</v>
      </c>
      <c r="AO17" s="222">
        <f t="shared" si="13"/>
        <v>2.3094710479310097</v>
      </c>
      <c r="AP17" s="223">
        <f t="shared" si="13"/>
        <v>1.9930408842346934</v>
      </c>
      <c r="AQ17" s="229">
        <f t="shared" si="14"/>
        <v>6.4637153188990029</v>
      </c>
      <c r="AR17" s="230">
        <f t="shared" si="14"/>
        <v>2.7335732375357304</v>
      </c>
      <c r="AS17" s="230">
        <f t="shared" si="14"/>
        <v>2.3570778105261172</v>
      </c>
      <c r="AT17" s="230">
        <f t="shared" si="14"/>
        <v>2.0334027107989194</v>
      </c>
      <c r="AU17" s="219" t="e">
        <f>VLOOKUP($B17,#REF!,AU$1,FALSE)</f>
        <v>#REF!</v>
      </c>
      <c r="AV17" s="220">
        <v>74</v>
      </c>
      <c r="AW17" s="210">
        <f t="shared" si="15"/>
        <v>0</v>
      </c>
      <c r="AX17" s="210">
        <f t="shared" si="15"/>
        <v>0</v>
      </c>
      <c r="AY17" s="210">
        <f t="shared" si="15"/>
        <v>0</v>
      </c>
      <c r="AZ17" s="210">
        <f t="shared" si="15"/>
        <v>0</v>
      </c>
      <c r="BA17" s="210">
        <v>0</v>
      </c>
      <c r="BB17" s="210"/>
      <c r="BC17" s="209">
        <v>15.292407864193844</v>
      </c>
      <c r="BD17" s="209">
        <v>15.204591205355538</v>
      </c>
      <c r="BE17" s="209">
        <v>15.142292616383809</v>
      </c>
      <c r="BF17" s="209">
        <v>14.105103242519597</v>
      </c>
      <c r="BG17" s="209">
        <v>12.36908919744036</v>
      </c>
      <c r="BH17" s="211"/>
    </row>
    <row r="18" spans="1:60" x14ac:dyDescent="0.15">
      <c r="A18" s="147"/>
      <c r="B18" s="212" t="s">
        <v>313</v>
      </c>
      <c r="C18" s="213" t="s">
        <v>314</v>
      </c>
      <c r="D18" s="214">
        <v>60.22</v>
      </c>
      <c r="E18" s="214">
        <v>80</v>
      </c>
      <c r="F18" s="192">
        <f>IFERROR((E18/D18-1)*100,"-")</f>
        <v>32.846230488209891</v>
      </c>
      <c r="G18" s="215" t="s">
        <v>1118</v>
      </c>
      <c r="H18" s="216">
        <v>5559.9670339135937</v>
      </c>
      <c r="I18" s="217">
        <v>517994.32871456002</v>
      </c>
      <c r="J18" s="218">
        <v>2961.1510159999998</v>
      </c>
      <c r="K18" s="218">
        <v>0.79684648388219315</v>
      </c>
      <c r="L18" s="216">
        <v>2.3695724704971566</v>
      </c>
      <c r="M18" s="219">
        <v>5.0583115966208201</v>
      </c>
      <c r="N18" s="220">
        <v>7.5021398085429869</v>
      </c>
      <c r="O18" s="219">
        <v>31.374846604359298</v>
      </c>
      <c r="P18" s="219">
        <v>48.055516809985555</v>
      </c>
      <c r="Q18" s="219">
        <v>53.11382840660638</v>
      </c>
      <c r="R18" s="221">
        <v>60.615968215149358</v>
      </c>
      <c r="S18" s="219">
        <v>28.866398682525904</v>
      </c>
      <c r="T18" s="219">
        <v>46.157322370381138</v>
      </c>
      <c r="U18" s="219">
        <v>50.906920507483868</v>
      </c>
      <c r="V18" s="220">
        <v>57.952119115138473</v>
      </c>
      <c r="W18" s="222">
        <v>2.7286357424346779</v>
      </c>
      <c r="X18" s="222">
        <v>5.131473575688978</v>
      </c>
      <c r="Y18" s="222">
        <v>9.9996922700083832</v>
      </c>
      <c r="Z18" s="223">
        <v>13.192918709762081</v>
      </c>
      <c r="AA18" s="224">
        <v>0.28960229268343546</v>
      </c>
      <c r="AB18" s="224">
        <v>0.54586067527462734</v>
      </c>
      <c r="AC18" s="224">
        <v>0.99013511345976812</v>
      </c>
      <c r="AD18" s="225">
        <v>1.234357476218354</v>
      </c>
      <c r="AE18" s="226">
        <v>0</v>
      </c>
      <c r="AF18" s="226">
        <v>0</v>
      </c>
      <c r="AG18" s="226">
        <v>0</v>
      </c>
      <c r="AH18" s="227">
        <v>0</v>
      </c>
      <c r="AI18" s="228">
        <f>(D18-AX18)/K18</f>
        <v>75.572900449546324</v>
      </c>
      <c r="AJ18" s="222">
        <f t="shared" si="1"/>
        <v>25.413867163710478</v>
      </c>
      <c r="AK18" s="222">
        <f t="shared" si="2"/>
        <v>11.905158242965829</v>
      </c>
      <c r="AL18" s="223">
        <f t="shared" si="3"/>
        <v>8.0270431552641917</v>
      </c>
      <c r="AM18" s="228">
        <f t="shared" ref="AM18:AP19" si="17">($D18-AX18)/(O18-BD18)</f>
        <v>1.9495726807564451</v>
      </c>
      <c r="AN18" s="222">
        <f t="shared" si="17"/>
        <v>1.2658615633603469</v>
      </c>
      <c r="AO18" s="222">
        <f t="shared" si="17"/>
        <v>1.1425997371365382</v>
      </c>
      <c r="AP18" s="223">
        <f t="shared" si="17"/>
        <v>0.99910134377116278</v>
      </c>
      <c r="AQ18" s="229">
        <f t="shared" ref="AQ18:AT19" si="18">($D18-AX18)/(S18-BD18)</f>
        <v>2.1218890088093061</v>
      </c>
      <c r="AR18" s="230">
        <f t="shared" si="18"/>
        <v>1.3184701280884399</v>
      </c>
      <c r="AS18" s="230">
        <f t="shared" si="18"/>
        <v>1.1925351645871205</v>
      </c>
      <c r="AT18" s="230">
        <f t="shared" si="18"/>
        <v>1.0452988891064288</v>
      </c>
      <c r="AU18" s="219" t="e">
        <f>VLOOKUP($B18,#REF!,AU$1,FALSE)</f>
        <v>#REF!</v>
      </c>
      <c r="AV18" s="220">
        <v>74</v>
      </c>
      <c r="AW18" s="210">
        <f t="shared" ref="AW18:AZ19" si="19">AX18</f>
        <v>0</v>
      </c>
      <c r="AX18" s="210">
        <f t="shared" si="19"/>
        <v>0</v>
      </c>
      <c r="AY18" s="210">
        <f t="shared" si="19"/>
        <v>0</v>
      </c>
      <c r="AZ18" s="210">
        <f t="shared" si="19"/>
        <v>0</v>
      </c>
      <c r="BA18" s="210">
        <v>0</v>
      </c>
      <c r="BB18" s="210"/>
      <c r="BC18" s="209">
        <v>0.87942277521651657</v>
      </c>
      <c r="BD18" s="209">
        <v>0.4860264057533637</v>
      </c>
      <c r="BE18" s="209">
        <v>0.48317419130265477</v>
      </c>
      <c r="BF18" s="209">
        <v>0.40945780092345307</v>
      </c>
      <c r="BG18" s="209">
        <v>0.34180246065611913</v>
      </c>
      <c r="BH18" s="211"/>
    </row>
    <row r="19" spans="1:60" x14ac:dyDescent="0.15">
      <c r="B19" s="190" t="s">
        <v>441</v>
      </c>
      <c r="C19" s="191" t="s">
        <v>442</v>
      </c>
      <c r="D19" s="192">
        <v>272.64999999999998</v>
      </c>
      <c r="E19" s="192">
        <v>350</v>
      </c>
      <c r="F19" s="192">
        <f>IFERROR((E19/D19-1)*100,"-")</f>
        <v>28.36970474967908</v>
      </c>
      <c r="G19" s="193" t="s">
        <v>1116</v>
      </c>
      <c r="H19" s="194">
        <v>2828.9174218896574</v>
      </c>
      <c r="I19" s="195">
        <v>263556.09161034995</v>
      </c>
      <c r="J19" s="196">
        <v>1055.8519509999999</v>
      </c>
      <c r="K19" s="196">
        <v>4.4962296957910208</v>
      </c>
      <c r="L19" s="194">
        <v>25.526422277776081</v>
      </c>
      <c r="M19" s="197">
        <v>30.187609622750646</v>
      </c>
      <c r="N19" s="198">
        <v>35.827089729785222</v>
      </c>
      <c r="O19" s="197">
        <v>87.069883589349473</v>
      </c>
      <c r="P19" s="197">
        <v>145.53430805864423</v>
      </c>
      <c r="Q19" s="197">
        <v>170.55985300607256</v>
      </c>
      <c r="R19" s="199">
        <v>200.31757421796425</v>
      </c>
      <c r="S19" s="197">
        <v>72.602897813773595</v>
      </c>
      <c r="T19" s="197">
        <v>144.25721346795561</v>
      </c>
      <c r="U19" s="197">
        <v>168.13034944345446</v>
      </c>
      <c r="V19" s="198">
        <v>197.0389953642086</v>
      </c>
      <c r="W19" s="200">
        <v>7.6783661577216389</v>
      </c>
      <c r="X19" s="200">
        <v>13.296909193954049</v>
      </c>
      <c r="Y19" s="200">
        <v>13.797686327049425</v>
      </c>
      <c r="Z19" s="201">
        <v>14.119178371872257</v>
      </c>
      <c r="AA19" s="202">
        <v>2.0096686604442064</v>
      </c>
      <c r="AB19" s="202">
        <v>4.6811978649263484</v>
      </c>
      <c r="AC19" s="202">
        <v>4.4788961852241576</v>
      </c>
      <c r="AD19" s="203">
        <v>4.3048187156231652</v>
      </c>
      <c r="AE19" s="204">
        <v>0</v>
      </c>
      <c r="AF19" s="204">
        <v>0</v>
      </c>
      <c r="AG19" s="204">
        <v>0</v>
      </c>
      <c r="AH19" s="205">
        <v>0</v>
      </c>
      <c r="AI19" s="206">
        <f>(D19-AX19)/K19</f>
        <v>60.639695577659474</v>
      </c>
      <c r="AJ19" s="200">
        <f>(D19-AY19)/L19</f>
        <v>10.68108946224617</v>
      </c>
      <c r="AK19" s="200">
        <f>(D19-AZ19)/M19</f>
        <v>9.0318512597472953</v>
      </c>
      <c r="AL19" s="201">
        <f>(D19-BA19)/N19</f>
        <v>7.6101632048926815</v>
      </c>
      <c r="AM19" s="206">
        <f t="shared" si="17"/>
        <v>3.1313927245602859</v>
      </c>
      <c r="AN19" s="200">
        <f t="shared" si="17"/>
        <v>1.8734414148596044</v>
      </c>
      <c r="AO19" s="200">
        <f t="shared" si="17"/>
        <v>1.5985590699957548</v>
      </c>
      <c r="AP19" s="201">
        <f t="shared" si="17"/>
        <v>1.3610887664969988</v>
      </c>
      <c r="AQ19" s="207">
        <f t="shared" si="18"/>
        <v>3.7553597474765694</v>
      </c>
      <c r="AR19" s="208">
        <f t="shared" si="18"/>
        <v>1.8900268031349763</v>
      </c>
      <c r="AS19" s="208">
        <f t="shared" si="18"/>
        <v>1.6216584388394286</v>
      </c>
      <c r="AT19" s="208">
        <f t="shared" si="18"/>
        <v>1.3837362472135597</v>
      </c>
      <c r="AU19" s="197" t="e">
        <f>VLOOKUP($B19,#REF!,AU$1,FALSE)</f>
        <v>#REF!</v>
      </c>
      <c r="AV19" s="198">
        <v>74</v>
      </c>
      <c r="AW19" s="209">
        <f t="shared" si="19"/>
        <v>0</v>
      </c>
      <c r="AX19" s="209">
        <f t="shared" si="19"/>
        <v>0</v>
      </c>
      <c r="AY19" s="209">
        <f t="shared" si="19"/>
        <v>0</v>
      </c>
      <c r="AZ19" s="209">
        <f t="shared" si="19"/>
        <v>0</v>
      </c>
      <c r="BA19" s="209">
        <v>0</v>
      </c>
      <c r="BB19" s="210"/>
      <c r="BC19" s="209">
        <v>0</v>
      </c>
      <c r="BD19" s="209">
        <v>0</v>
      </c>
      <c r="BE19" s="209">
        <v>0</v>
      </c>
      <c r="BF19" s="209">
        <v>0</v>
      </c>
      <c r="BG19" s="209">
        <v>0</v>
      </c>
      <c r="BH19" s="211"/>
    </row>
    <row r="20" spans="1:60" x14ac:dyDescent="0.15">
      <c r="B20" s="190" t="s">
        <v>121</v>
      </c>
      <c r="C20" s="191" t="s">
        <v>122</v>
      </c>
      <c r="D20" s="192">
        <v>358</v>
      </c>
      <c r="E20" s="192">
        <v>530</v>
      </c>
      <c r="F20" s="192">
        <f t="shared" si="16"/>
        <v>48.044692737430175</v>
      </c>
      <c r="G20" s="193" t="s">
        <v>1116</v>
      </c>
      <c r="H20" s="194">
        <v>38220.731520420755</v>
      </c>
      <c r="I20" s="195">
        <v>3560834.4520999999</v>
      </c>
      <c r="J20" s="196">
        <v>6003.5704569999998</v>
      </c>
      <c r="K20" s="196">
        <v>35.143284644930517</v>
      </c>
      <c r="L20" s="194">
        <v>71.539249725791549</v>
      </c>
      <c r="M20" s="197">
        <v>93.642547510964093</v>
      </c>
      <c r="N20" s="198">
        <v>112.3434267975543</v>
      </c>
      <c r="O20" s="197">
        <v>321.56624973004563</v>
      </c>
      <c r="P20" s="197">
        <v>635.95223596047026</v>
      </c>
      <c r="Q20" s="197">
        <v>724.9126560958864</v>
      </c>
      <c r="R20" s="199">
        <v>831.63891155356293</v>
      </c>
      <c r="S20" s="197">
        <v>311.32888478218661</v>
      </c>
      <c r="T20" s="197">
        <v>630.63575157173341</v>
      </c>
      <c r="U20" s="197">
        <v>719.83679890105066</v>
      </c>
      <c r="V20" s="198">
        <v>826.6863653958909</v>
      </c>
      <c r="W20" s="200">
        <v>12.354741260235031</v>
      </c>
      <c r="X20" s="200">
        <v>11.676404327011394</v>
      </c>
      <c r="Y20" s="200">
        <v>13.762210790736768</v>
      </c>
      <c r="Z20" s="201">
        <v>14.434912293616364</v>
      </c>
      <c r="AA20" s="202">
        <v>1.872964088968571</v>
      </c>
      <c r="AB20" s="202">
        <v>1.9186310207566899</v>
      </c>
      <c r="AC20" s="202">
        <v>2.17084446790399</v>
      </c>
      <c r="AD20" s="203">
        <v>2.2245905545734317</v>
      </c>
      <c r="AE20" s="204">
        <v>1.1416536037448261E-2</v>
      </c>
      <c r="AF20" s="204">
        <v>0.1998303064966245</v>
      </c>
      <c r="AG20" s="204">
        <v>0.26157136176246953</v>
      </c>
      <c r="AH20" s="205">
        <v>0.31380845474177183</v>
      </c>
      <c r="AI20" s="206">
        <f t="shared" si="12"/>
        <v>10.186867949795984</v>
      </c>
      <c r="AJ20" s="200">
        <f t="shared" si="1"/>
        <v>5.0042459401266655</v>
      </c>
      <c r="AK20" s="200">
        <f t="shared" si="2"/>
        <v>3.823048491478553</v>
      </c>
      <c r="AL20" s="201">
        <f t="shared" si="3"/>
        <v>3.186657290106746</v>
      </c>
      <c r="AM20" s="206">
        <f t="shared" si="13"/>
        <v>1.1607432258709589</v>
      </c>
      <c r="AN20" s="200">
        <f t="shared" si="13"/>
        <v>0.57519535082483475</v>
      </c>
      <c r="AO20" s="200">
        <f t="shared" si="13"/>
        <v>0.50309602995657421</v>
      </c>
      <c r="AP20" s="201">
        <f t="shared" si="13"/>
        <v>0.43839826137621646</v>
      </c>
      <c r="AQ20" s="207">
        <f t="shared" si="14"/>
        <v>1.2005940686244585</v>
      </c>
      <c r="AR20" s="208">
        <f t="shared" si="14"/>
        <v>0.58015096978574177</v>
      </c>
      <c r="AS20" s="208">
        <f t="shared" si="14"/>
        <v>0.50671043740694877</v>
      </c>
      <c r="AT20" s="208">
        <f t="shared" si="14"/>
        <v>0.44107326926421803</v>
      </c>
      <c r="AU20" s="197" t="e">
        <f>VLOOKUP($B20,#REF!,AU$1,FALSE)</f>
        <v>#REF!</v>
      </c>
      <c r="AV20" s="198">
        <v>74</v>
      </c>
      <c r="AW20" s="209">
        <f t="shared" si="15"/>
        <v>0</v>
      </c>
      <c r="AX20" s="209">
        <f t="shared" si="15"/>
        <v>0</v>
      </c>
      <c r="AY20" s="209">
        <f t="shared" si="15"/>
        <v>0</v>
      </c>
      <c r="AZ20" s="209">
        <f t="shared" si="15"/>
        <v>0</v>
      </c>
      <c r="BA20" s="209">
        <v>0</v>
      </c>
      <c r="BB20" s="210"/>
      <c r="BC20" s="209">
        <v>12.819869940905042</v>
      </c>
      <c r="BD20" s="209">
        <v>13.143170429818644</v>
      </c>
      <c r="BE20" s="209">
        <v>13.554993898925199</v>
      </c>
      <c r="BF20" s="209">
        <v>13.318887345809944</v>
      </c>
      <c r="BG20" s="209">
        <v>15.029833597438792</v>
      </c>
      <c r="BH20" s="211"/>
    </row>
    <row r="21" spans="1:60" hidden="1" x14ac:dyDescent="0.15">
      <c r="A21" s="147"/>
      <c r="B21" s="212" t="s">
        <v>119</v>
      </c>
      <c r="C21" s="213" t="s">
        <v>120</v>
      </c>
      <c r="D21" s="214">
        <v>1197.9000000000001</v>
      </c>
      <c r="E21" s="214" t="e">
        <v>#N/A</v>
      </c>
      <c r="F21" s="192" t="str">
        <f t="shared" si="16"/>
        <v>-</v>
      </c>
      <c r="G21" s="215" t="s">
        <v>1126</v>
      </c>
      <c r="H21" s="216">
        <v>39964.364332745128</v>
      </c>
      <c r="I21" s="217">
        <v>3723280.0030602003</v>
      </c>
      <c r="J21" s="218">
        <v>0</v>
      </c>
      <c r="K21" s="218">
        <v>19.42086878859639</v>
      </c>
      <c r="L21" s="216" t="s">
        <v>50</v>
      </c>
      <c r="M21" s="219" t="s">
        <v>50</v>
      </c>
      <c r="N21" s="220" t="s">
        <v>50</v>
      </c>
      <c r="O21" s="219">
        <v>326.32697854170652</v>
      </c>
      <c r="P21" s="219" t="s">
        <v>50</v>
      </c>
      <c r="Q21" s="219" t="s">
        <v>50</v>
      </c>
      <c r="R21" s="221" t="s">
        <v>50</v>
      </c>
      <c r="S21" s="219">
        <v>302.28638504015998</v>
      </c>
      <c r="T21" s="219" t="s">
        <v>50</v>
      </c>
      <c r="U21" s="219" t="s">
        <v>50</v>
      </c>
      <c r="V21" s="220" t="s">
        <v>50</v>
      </c>
      <c r="W21" s="222">
        <v>6.4311391707047489</v>
      </c>
      <c r="X21" s="222" t="s">
        <v>50</v>
      </c>
      <c r="Y21" s="222" t="s">
        <v>50</v>
      </c>
      <c r="Z21" s="223" t="s">
        <v>50</v>
      </c>
      <c r="AA21" s="224">
        <v>0.63659674110951636</v>
      </c>
      <c r="AB21" s="224" t="s">
        <v>50</v>
      </c>
      <c r="AC21" s="224" t="s">
        <v>50</v>
      </c>
      <c r="AD21" s="225" t="s">
        <v>50</v>
      </c>
      <c r="AE21" s="226">
        <v>0.2431864361206667</v>
      </c>
      <c r="AF21" s="226" t="s">
        <v>50</v>
      </c>
      <c r="AG21" s="226" t="s">
        <v>50</v>
      </c>
      <c r="AH21" s="227" t="s">
        <v>50</v>
      </c>
      <c r="AI21" s="228">
        <f t="shared" si="12"/>
        <v>61.681071688378168</v>
      </c>
      <c r="AJ21" s="222" t="s">
        <v>50</v>
      </c>
      <c r="AK21" s="222" t="s">
        <v>50</v>
      </c>
      <c r="AL21" s="223" t="s">
        <v>50</v>
      </c>
      <c r="AM21" s="228">
        <f t="shared" ref="AM21:AM27" si="20">($D21-AX21)/(O21-BD21)</f>
        <v>3.6708580006262075</v>
      </c>
      <c r="AN21" s="222" t="str">
        <f>IFERROR(($D21-AY21)/(P21-BE21),"- ")</f>
        <v xml:space="preserve">- </v>
      </c>
      <c r="AO21" s="222" t="s">
        <v>50</v>
      </c>
      <c r="AP21" s="223" t="s">
        <v>50</v>
      </c>
      <c r="AQ21" s="229">
        <f t="shared" ref="AQ21:AQ27" si="21">($D21-AX21)/(S21-BD21)</f>
        <v>3.962798390145339</v>
      </c>
      <c r="AR21" s="230" t="s">
        <v>50</v>
      </c>
      <c r="AS21" s="230" t="s">
        <v>50</v>
      </c>
      <c r="AT21" s="230" t="s">
        <v>50</v>
      </c>
      <c r="AU21" s="219" t="e">
        <f>VLOOKUP($B21,#REF!,AU$1,FALSE)</f>
        <v>#REF!</v>
      </c>
      <c r="AV21" s="220">
        <v>74</v>
      </c>
      <c r="AW21" s="210">
        <f t="shared" si="15"/>
        <v>0</v>
      </c>
      <c r="AX21" s="210">
        <f t="shared" si="15"/>
        <v>0</v>
      </c>
      <c r="AY21" s="210">
        <f t="shared" si="15"/>
        <v>0</v>
      </c>
      <c r="AZ21" s="210">
        <f t="shared" si="15"/>
        <v>0</v>
      </c>
      <c r="BA21" s="210">
        <v>0</v>
      </c>
      <c r="BB21" s="210"/>
      <c r="BC21" s="209">
        <v>0</v>
      </c>
      <c r="BD21" s="209">
        <v>0</v>
      </c>
      <c r="BE21" s="209">
        <v>0</v>
      </c>
      <c r="BF21" s="209">
        <v>0</v>
      </c>
      <c r="BG21" s="209">
        <v>0</v>
      </c>
      <c r="BH21" s="211"/>
    </row>
    <row r="22" spans="1:60" x14ac:dyDescent="0.15">
      <c r="B22" s="190" t="s">
        <v>123</v>
      </c>
      <c r="C22" s="191" t="s">
        <v>124</v>
      </c>
      <c r="D22" s="192">
        <v>778.7</v>
      </c>
      <c r="E22" s="192">
        <v>860</v>
      </c>
      <c r="F22" s="192">
        <f t="shared" si="16"/>
        <v>10.440477719275719</v>
      </c>
      <c r="G22" s="193" t="s">
        <v>1118</v>
      </c>
      <c r="H22" s="194">
        <v>6511.9939230440614</v>
      </c>
      <c r="I22" s="195">
        <v>606689.91384040006</v>
      </c>
      <c r="J22" s="196">
        <v>5150.9397110000009</v>
      </c>
      <c r="K22" s="196">
        <v>37.884438064306124</v>
      </c>
      <c r="L22" s="194">
        <v>5.3209203815948651</v>
      </c>
      <c r="M22" s="197">
        <v>38.82562582670981</v>
      </c>
      <c r="N22" s="198">
        <v>67.352393893899617</v>
      </c>
      <c r="O22" s="197">
        <v>562.48017158100959</v>
      </c>
      <c r="P22" s="197">
        <v>837.66639505373621</v>
      </c>
      <c r="Q22" s="197">
        <v>875.69530117012027</v>
      </c>
      <c r="R22" s="199">
        <v>937.22526953692648</v>
      </c>
      <c r="S22" s="197">
        <v>548.16070991940103</v>
      </c>
      <c r="T22" s="197">
        <v>810.47740170795953</v>
      </c>
      <c r="U22" s="197">
        <v>859.09649781567668</v>
      </c>
      <c r="V22" s="198">
        <v>927.51669687178514</v>
      </c>
      <c r="W22" s="200">
        <v>7.4886296406602018</v>
      </c>
      <c r="X22" s="200">
        <v>0.63728214787976223</v>
      </c>
      <c r="Y22" s="200">
        <v>4.5320991956665182</v>
      </c>
      <c r="Z22" s="201">
        <v>7.4302641805903162</v>
      </c>
      <c r="AA22" s="202">
        <v>0.87441814502072279</v>
      </c>
      <c r="AB22" s="202">
        <v>7.6245780945579072E-2</v>
      </c>
      <c r="AC22" s="202">
        <v>0.53894310191066241</v>
      </c>
      <c r="AD22" s="203">
        <v>0.84476220252188328</v>
      </c>
      <c r="AE22" s="204">
        <v>0.64209580069346339</v>
      </c>
      <c r="AF22" s="204">
        <v>0.10252836185351431</v>
      </c>
      <c r="AG22" s="204">
        <v>0.747925281946906</v>
      </c>
      <c r="AH22" s="205">
        <v>1.2974328214458748</v>
      </c>
      <c r="AI22" s="206">
        <f t="shared" si="12"/>
        <v>20.554613973109817</v>
      </c>
      <c r="AJ22" s="200">
        <f t="shared" ref="AJ22:AJ27" si="22">(D22-AY22)/L22</f>
        <v>146.34686184997878</v>
      </c>
      <c r="AK22" s="200">
        <f t="shared" ref="AK22:AK27" si="23">(D22-AZ22)/M22</f>
        <v>20.056341228743285</v>
      </c>
      <c r="AL22" s="201">
        <f t="shared" ref="AL22:AL27" si="24">(D22-BA22)/N22</f>
        <v>11.561578660837029</v>
      </c>
      <c r="AM22" s="206">
        <f t="shared" si="20"/>
        <v>1.384481495564466</v>
      </c>
      <c r="AN22" s="200">
        <f t="shared" ref="AN22:AN27" si="25">($D22-AY22)/(P22-BE22)</f>
        <v>0.92964161688954206</v>
      </c>
      <c r="AO22" s="200">
        <f t="shared" ref="AO22:AO27" si="26">($D22-AZ22)/(Q22-BF22)</f>
        <v>0.88926808692282155</v>
      </c>
      <c r="AP22" s="201">
        <f t="shared" ref="AP22:AP27" si="27">($D22-BA22)/(R22-BG22)</f>
        <v>0.83088912520916625</v>
      </c>
      <c r="AQ22" s="207">
        <f t="shared" si="21"/>
        <v>1.4206500184944959</v>
      </c>
      <c r="AR22" s="208">
        <f t="shared" ref="AR22:AR27" si="28">($D22-AY22)/(T22-BE22)</f>
        <v>0.96082942146042549</v>
      </c>
      <c r="AS22" s="208">
        <f t="shared" ref="AS22:AS27" si="29">($D22-AZ22)/(U22-BF22)</f>
        <v>0.90645046973759114</v>
      </c>
      <c r="AT22" s="208">
        <f t="shared" ref="AT22:AT27" si="30">($D22-BA22)/(V22-BG22)</f>
        <v>0.83958661225478959</v>
      </c>
      <c r="AU22" s="197" t="e">
        <f>VLOOKUP($B22,#REF!,AU$1,FALSE)</f>
        <v>#REF!</v>
      </c>
      <c r="AV22" s="198">
        <v>74</v>
      </c>
      <c r="AW22" s="209">
        <f t="shared" si="15"/>
        <v>0</v>
      </c>
      <c r="AX22" s="209">
        <f t="shared" si="15"/>
        <v>0</v>
      </c>
      <c r="AY22" s="209">
        <f t="shared" si="15"/>
        <v>0</v>
      </c>
      <c r="AZ22" s="209">
        <f t="shared" si="15"/>
        <v>0</v>
      </c>
      <c r="BA22" s="209">
        <v>0</v>
      </c>
      <c r="BB22" s="210"/>
      <c r="BC22" s="209">
        <v>0</v>
      </c>
      <c r="BD22" s="209">
        <v>3.1339657462057066E-2</v>
      </c>
      <c r="BE22" s="209">
        <v>3.1777742360553023E-2</v>
      </c>
      <c r="BF22" s="209">
        <v>3.1357471686017199E-2</v>
      </c>
      <c r="BG22" s="209">
        <v>3.6448099443189864E-2</v>
      </c>
      <c r="BH22" s="211"/>
    </row>
    <row r="23" spans="1:60" x14ac:dyDescent="0.15">
      <c r="A23" s="147"/>
      <c r="B23" s="212" t="s">
        <v>210</v>
      </c>
      <c r="C23" s="213" t="s">
        <v>211</v>
      </c>
      <c r="D23" s="214">
        <v>146.34</v>
      </c>
      <c r="E23" s="214">
        <v>150</v>
      </c>
      <c r="F23" s="192">
        <f>IFERROR((E23/D23-1)*100,"-")</f>
        <v>2.5010250102500908</v>
      </c>
      <c r="G23" s="215" t="s">
        <v>1117</v>
      </c>
      <c r="H23" s="216">
        <v>2530.4533723046211</v>
      </c>
      <c r="I23" s="217">
        <v>235749.68843076003</v>
      </c>
      <c r="J23" s="218">
        <v>1778.4165830000002</v>
      </c>
      <c r="K23" s="218">
        <v>13.693377787165581</v>
      </c>
      <c r="L23" s="216">
        <v>6.166536551475148</v>
      </c>
      <c r="M23" s="219">
        <v>14.222101726645448</v>
      </c>
      <c r="N23" s="220">
        <v>19.555957259635786</v>
      </c>
      <c r="O23" s="219">
        <v>108.08516782941081</v>
      </c>
      <c r="P23" s="219">
        <v>157.40051326039134</v>
      </c>
      <c r="Q23" s="219">
        <v>171.77095628845711</v>
      </c>
      <c r="R23" s="221">
        <v>191.4652930868267</v>
      </c>
      <c r="S23" s="219">
        <v>94.76234674103749</v>
      </c>
      <c r="T23" s="219">
        <v>149.83176564013797</v>
      </c>
      <c r="U23" s="219">
        <v>164.80735648778312</v>
      </c>
      <c r="V23" s="220">
        <v>188.1685940423568</v>
      </c>
      <c r="W23" s="222">
        <v>13.528877780149779</v>
      </c>
      <c r="X23" s="222">
        <v>3.976685438685275</v>
      </c>
      <c r="Y23" s="222">
        <v>8.641150915137203</v>
      </c>
      <c r="Z23" s="223">
        <v>10.767624262869873</v>
      </c>
      <c r="AA23" s="224">
        <v>2.1336157668874964</v>
      </c>
      <c r="AB23" s="224">
        <v>0.48940438151214505</v>
      </c>
      <c r="AC23" s="224">
        <v>0.98751919723256232</v>
      </c>
      <c r="AD23" s="225">
        <v>1.1648261085651701</v>
      </c>
      <c r="AE23" s="226">
        <v>0.68334016673500075</v>
      </c>
      <c r="AF23" s="226">
        <v>0.42138421152625044</v>
      </c>
      <c r="AG23" s="226">
        <v>1.0241285146380545</v>
      </c>
      <c r="AH23" s="227">
        <v>1.4482059906171219</v>
      </c>
      <c r="AI23" s="228">
        <f>(D23-AX23)/K23</f>
        <v>10.686917594368891</v>
      </c>
      <c r="AJ23" s="222">
        <f>(D23-AY23)/L23</f>
        <v>23.731311535807375</v>
      </c>
      <c r="AK23" s="222">
        <f>(D23-AZ23)/M23</f>
        <v>10.289618427199724</v>
      </c>
      <c r="AL23" s="223">
        <f>(D23-BA23)/N23</f>
        <v>7.4831417381981673</v>
      </c>
      <c r="AM23" s="228">
        <f>($D23-AX23)/(O23-BD23)</f>
        <v>1.3539323011550135</v>
      </c>
      <c r="AN23" s="222">
        <f>($D23-AY23)/(P23-BE23)</f>
        <v>0.92973013218772882</v>
      </c>
      <c r="AO23" s="222">
        <f>($D23-AZ23)/(Q23-BF23)</f>
        <v>0.85194845020394139</v>
      </c>
      <c r="AP23" s="223">
        <f>($D23-BA23)/(R23-BG23)</f>
        <v>0.76431606815359987</v>
      </c>
      <c r="AQ23" s="229">
        <f>($D23-AX23)/(S23-BD23)</f>
        <v>1.5442842545880773</v>
      </c>
      <c r="AR23" s="230">
        <f>($D23-AY23)/(T23-BE23)</f>
        <v>0.97669542486388095</v>
      </c>
      <c r="AS23" s="230">
        <f>($D23-AZ23)/(U23-BF23)</f>
        <v>0.88794579998525691</v>
      </c>
      <c r="AT23" s="230">
        <f>($D23-BA23)/(V23-BG23)</f>
        <v>0.77770682586414408</v>
      </c>
      <c r="AU23" s="219" t="e">
        <f>VLOOKUP($B23,#REF!,AU$1,FALSE)</f>
        <v>#REF!</v>
      </c>
      <c r="AV23" s="220">
        <v>74</v>
      </c>
      <c r="AW23" s="210">
        <f>AX23</f>
        <v>0</v>
      </c>
      <c r="AX23" s="210">
        <f>AY23</f>
        <v>0</v>
      </c>
      <c r="AY23" s="210">
        <f>AZ23</f>
        <v>0</v>
      </c>
      <c r="AZ23" s="210">
        <f>BA23</f>
        <v>0</v>
      </c>
      <c r="BA23" s="210">
        <v>0</v>
      </c>
      <c r="BB23" s="210"/>
      <c r="BC23" s="209">
        <v>0</v>
      </c>
      <c r="BD23" s="209">
        <v>0</v>
      </c>
      <c r="BE23" s="209">
        <v>0</v>
      </c>
      <c r="BF23" s="209">
        <v>0</v>
      </c>
      <c r="BG23" s="209">
        <v>0</v>
      </c>
      <c r="BH23" s="211"/>
    </row>
    <row r="24" spans="1:60" x14ac:dyDescent="0.15">
      <c r="A24" s="147"/>
      <c r="B24" s="212" t="s">
        <v>221</v>
      </c>
      <c r="C24" s="213" t="s">
        <v>222</v>
      </c>
      <c r="D24" s="214">
        <v>868.25</v>
      </c>
      <c r="E24" s="214">
        <v>1160</v>
      </c>
      <c r="F24" s="192">
        <f t="shared" si="16"/>
        <v>33.60207313561763</v>
      </c>
      <c r="G24" s="215" t="s">
        <v>1116</v>
      </c>
      <c r="H24" s="216">
        <v>6973.4656556458958</v>
      </c>
      <c r="I24" s="217">
        <v>649682.92780824995</v>
      </c>
      <c r="J24" s="218">
        <v>1094.2566990000003</v>
      </c>
      <c r="K24" s="218">
        <v>19.246726574386113</v>
      </c>
      <c r="L24" s="216">
        <v>36.871334519315198</v>
      </c>
      <c r="M24" s="219">
        <v>51.737610193916723</v>
      </c>
      <c r="N24" s="220">
        <v>65.825940637891762</v>
      </c>
      <c r="O24" s="219">
        <v>103.16943119451879</v>
      </c>
      <c r="P24" s="219">
        <v>266.28336592294136</v>
      </c>
      <c r="Q24" s="219">
        <v>316.17740939089236</v>
      </c>
      <c r="R24" s="221">
        <v>379.41646951908831</v>
      </c>
      <c r="S24" s="219">
        <v>93.200258739549412</v>
      </c>
      <c r="T24" s="219">
        <v>257.30575583860224</v>
      </c>
      <c r="U24" s="219">
        <v>306.35272888739701</v>
      </c>
      <c r="V24" s="220">
        <v>370.08043567282192</v>
      </c>
      <c r="W24" s="222">
        <v>21.979997345127479</v>
      </c>
      <c r="X24" s="222">
        <v>14.866525832913505</v>
      </c>
      <c r="Y24" s="222">
        <v>17.765182613727131</v>
      </c>
      <c r="Z24" s="223">
        <v>18.926543960117435</v>
      </c>
      <c r="AA24" s="224">
        <v>2.4978575442962327</v>
      </c>
      <c r="AB24" s="224">
        <v>1.5828774624549014</v>
      </c>
      <c r="AC24" s="224">
        <v>1.8289794328050799</v>
      </c>
      <c r="AD24" s="225">
        <v>1.9027671193677278</v>
      </c>
      <c r="AE24" s="226" t="e">
        <v>#VALUE!</v>
      </c>
      <c r="AF24" s="226">
        <v>0.21233132461454196</v>
      </c>
      <c r="AG24" s="226">
        <v>0.29794189573231628</v>
      </c>
      <c r="AH24" s="227">
        <v>0.37907250583295005</v>
      </c>
      <c r="AI24" s="228">
        <f t="shared" si="12"/>
        <v>45.111567239464115</v>
      </c>
      <c r="AJ24" s="222">
        <f t="shared" si="22"/>
        <v>23.54810346083795</v>
      </c>
      <c r="AK24" s="222">
        <f t="shared" si="23"/>
        <v>16.78179561726429</v>
      </c>
      <c r="AL24" s="223">
        <f t="shared" si="24"/>
        <v>13.190088764188571</v>
      </c>
      <c r="AM24" s="228">
        <f t="shared" si="20"/>
        <v>8.415768023020064</v>
      </c>
      <c r="AN24" s="222">
        <f t="shared" si="25"/>
        <v>3.2606242488735075</v>
      </c>
      <c r="AO24" s="222">
        <f t="shared" si="26"/>
        <v>2.746084869480907</v>
      </c>
      <c r="AP24" s="223">
        <f t="shared" si="27"/>
        <v>2.288382476123163</v>
      </c>
      <c r="AQ24" s="229">
        <f t="shared" si="21"/>
        <v>9.3159612617208243</v>
      </c>
      <c r="AR24" s="230">
        <f t="shared" si="28"/>
        <v>3.3743901187528</v>
      </c>
      <c r="AS24" s="230">
        <f t="shared" si="29"/>
        <v>2.8341513495025334</v>
      </c>
      <c r="AT24" s="230">
        <f t="shared" si="30"/>
        <v>2.3461115917178508</v>
      </c>
      <c r="AU24" s="219" t="e">
        <f>VLOOKUP($B24,#REF!,AU$1,FALSE)</f>
        <v>#REF!</v>
      </c>
      <c r="AV24" s="220">
        <v>74</v>
      </c>
      <c r="AW24" s="210">
        <f t="shared" si="15"/>
        <v>0</v>
      </c>
      <c r="AX24" s="210">
        <f t="shared" si="15"/>
        <v>0</v>
      </c>
      <c r="AY24" s="210">
        <f t="shared" si="15"/>
        <v>0</v>
      </c>
      <c r="AZ24" s="210">
        <f t="shared" si="15"/>
        <v>0</v>
      </c>
      <c r="BA24" s="210">
        <v>0</v>
      </c>
      <c r="BB24" s="210"/>
      <c r="BC24" s="209">
        <v>0</v>
      </c>
      <c r="BD24" s="209">
        <v>0</v>
      </c>
      <c r="BE24" s="209">
        <v>0</v>
      </c>
      <c r="BF24" s="209">
        <v>0</v>
      </c>
      <c r="BG24" s="209">
        <v>0</v>
      </c>
      <c r="BH24" s="211"/>
    </row>
    <row r="25" spans="1:60" x14ac:dyDescent="0.15">
      <c r="B25" s="190" t="s">
        <v>181</v>
      </c>
      <c r="C25" s="191" t="s">
        <v>182</v>
      </c>
      <c r="D25" s="192">
        <v>301</v>
      </c>
      <c r="E25" s="192">
        <v>350</v>
      </c>
      <c r="F25" s="192">
        <f t="shared" si="16"/>
        <v>16.279069767441868</v>
      </c>
      <c r="G25" s="193" t="s">
        <v>1117</v>
      </c>
      <c r="H25" s="194">
        <v>1997.0110299361347</v>
      </c>
      <c r="I25" s="195">
        <v>186051.53260400001</v>
      </c>
      <c r="J25" s="196">
        <v>1384.3221270000001</v>
      </c>
      <c r="K25" s="196">
        <v>8.4909177295320504</v>
      </c>
      <c r="L25" s="194">
        <v>14.05591529437795</v>
      </c>
      <c r="M25" s="197">
        <v>25.221146132450972</v>
      </c>
      <c r="N25" s="198">
        <v>32.433807344200197</v>
      </c>
      <c r="O25" s="197">
        <v>211.74135113698927</v>
      </c>
      <c r="P25" s="197">
        <v>266.103481874328</v>
      </c>
      <c r="Q25" s="197">
        <v>289.91903647734119</v>
      </c>
      <c r="R25" s="199">
        <v>319.8307292082963</v>
      </c>
      <c r="S25" s="197">
        <v>196.17311127236846</v>
      </c>
      <c r="T25" s="197">
        <v>257.69417796581308</v>
      </c>
      <c r="U25" s="197">
        <v>278.6269167436156</v>
      </c>
      <c r="V25" s="198">
        <v>311.64432579490648</v>
      </c>
      <c r="W25" s="200">
        <v>4.3687937296760113</v>
      </c>
      <c r="X25" s="200">
        <v>5.4166875869213733</v>
      </c>
      <c r="Y25" s="200">
        <v>9.0719873026794495</v>
      </c>
      <c r="Z25" s="201">
        <v>10.638399280967258</v>
      </c>
      <c r="AA25" s="202">
        <v>0.53554662790692842</v>
      </c>
      <c r="AB25" s="202">
        <v>0.56466069860149404</v>
      </c>
      <c r="AC25" s="202">
        <v>0.90617223152815385</v>
      </c>
      <c r="AD25" s="203">
        <v>1.020617671282831</v>
      </c>
      <c r="AE25" s="204">
        <v>0</v>
      </c>
      <c r="AF25" s="204">
        <v>0.46697393004577914</v>
      </c>
      <c r="AG25" s="204">
        <v>0.83791183164288952</v>
      </c>
      <c r="AH25" s="205">
        <v>1.0775351277142924</v>
      </c>
      <c r="AI25" s="206">
        <f t="shared" si="12"/>
        <v>35.449642734506703</v>
      </c>
      <c r="AJ25" s="200">
        <f t="shared" si="22"/>
        <v>21.414471679435437</v>
      </c>
      <c r="AK25" s="200">
        <f t="shared" si="23"/>
        <v>11.934429879565075</v>
      </c>
      <c r="AL25" s="201">
        <f t="shared" si="24"/>
        <v>9.2804399065971737</v>
      </c>
      <c r="AM25" s="206">
        <f t="shared" si="20"/>
        <v>1.4366891796178327</v>
      </c>
      <c r="AN25" s="200">
        <f t="shared" si="25"/>
        <v>1.139153340773001</v>
      </c>
      <c r="AO25" s="200">
        <f t="shared" si="26"/>
        <v>1.0469914081422531</v>
      </c>
      <c r="AP25" s="201">
        <f t="shared" si="27"/>
        <v>0.94830579496538303</v>
      </c>
      <c r="AQ25" s="207">
        <f t="shared" si="21"/>
        <v>1.5520164920546045</v>
      </c>
      <c r="AR25" s="208">
        <f t="shared" si="28"/>
        <v>1.1765992435481964</v>
      </c>
      <c r="AS25" s="208">
        <f t="shared" si="29"/>
        <v>1.0897967125766284</v>
      </c>
      <c r="AT25" s="208">
        <f t="shared" si="30"/>
        <v>0.97341144670308843</v>
      </c>
      <c r="AU25" s="197" t="e">
        <f>VLOOKUP($B25,#REF!,AU$1,FALSE)</f>
        <v>#REF!</v>
      </c>
      <c r="AV25" s="198">
        <v>100</v>
      </c>
      <c r="AW25" s="209">
        <f t="shared" si="15"/>
        <v>0</v>
      </c>
      <c r="AX25" s="209">
        <f t="shared" si="15"/>
        <v>0</v>
      </c>
      <c r="AY25" s="209">
        <f t="shared" si="15"/>
        <v>0</v>
      </c>
      <c r="AZ25" s="209">
        <f t="shared" si="15"/>
        <v>0</v>
      </c>
      <c r="BA25" s="209">
        <v>0</v>
      </c>
      <c r="BB25" s="210"/>
      <c r="BC25" s="209">
        <v>1.2034525986351763</v>
      </c>
      <c r="BD25" s="209">
        <v>2.2318731856987335</v>
      </c>
      <c r="BE25" s="209">
        <v>1.8721538989836819</v>
      </c>
      <c r="BF25" s="209">
        <v>2.4286161556649781</v>
      </c>
      <c r="BG25" s="209">
        <v>2.4225665691681542</v>
      </c>
      <c r="BH25" s="211"/>
    </row>
    <row r="26" spans="1:60" x14ac:dyDescent="0.15">
      <c r="A26" s="147"/>
      <c r="B26" s="212" t="s">
        <v>229</v>
      </c>
      <c r="C26" s="213" t="s">
        <v>230</v>
      </c>
      <c r="D26" s="214">
        <v>265.55</v>
      </c>
      <c r="E26" s="214">
        <v>320</v>
      </c>
      <c r="F26" s="192">
        <f t="shared" si="16"/>
        <v>20.50461306721898</v>
      </c>
      <c r="G26" s="215" t="s">
        <v>1116</v>
      </c>
      <c r="H26" s="216">
        <v>7023.7460346342514</v>
      </c>
      <c r="I26" s="217">
        <v>654367.29931670008</v>
      </c>
      <c r="J26" s="218">
        <v>3083.1180169999998</v>
      </c>
      <c r="K26" s="218">
        <v>7.9668276968952814</v>
      </c>
      <c r="L26" s="216">
        <v>16.028929818465635</v>
      </c>
      <c r="M26" s="219">
        <v>22.114065827930716</v>
      </c>
      <c r="N26" s="220">
        <v>25.230590936230637</v>
      </c>
      <c r="O26" s="219">
        <v>80.777291546227914</v>
      </c>
      <c r="P26" s="219">
        <v>153.07203768966303</v>
      </c>
      <c r="Q26" s="219">
        <v>171.98031755390062</v>
      </c>
      <c r="R26" s="221">
        <v>197.23762670150774</v>
      </c>
      <c r="S26" s="219">
        <v>74.881149574230889</v>
      </c>
      <c r="T26" s="219">
        <v>150.38273758400922</v>
      </c>
      <c r="U26" s="219">
        <v>169.47406568160821</v>
      </c>
      <c r="V26" s="220">
        <v>195.07506384693087</v>
      </c>
      <c r="W26" s="222">
        <v>10.37987316056412</v>
      </c>
      <c r="X26" s="222">
        <v>11.242351406419168</v>
      </c>
      <c r="Y26" s="222">
        <v>13.60646398723093</v>
      </c>
      <c r="Z26" s="223">
        <v>14.160787392901932</v>
      </c>
      <c r="AA26" s="224">
        <v>0.83260621736908647</v>
      </c>
      <c r="AB26" s="224">
        <v>1.1144903184031105</v>
      </c>
      <c r="AC26" s="224">
        <v>1.3740346793938696</v>
      </c>
      <c r="AD26" s="225">
        <v>1.4678025300881457</v>
      </c>
      <c r="AE26" s="226">
        <v>0.26360384108454149</v>
      </c>
      <c r="AF26" s="226">
        <v>1.2072249910348811</v>
      </c>
      <c r="AG26" s="226">
        <v>1.6655293412111254</v>
      </c>
      <c r="AH26" s="227">
        <v>1.9002516238923473</v>
      </c>
      <c r="AI26" s="228">
        <f t="shared" si="12"/>
        <v>33.331962244330498</v>
      </c>
      <c r="AJ26" s="222">
        <f t="shared" si="22"/>
        <v>16.566920125514638</v>
      </c>
      <c r="AK26" s="222">
        <f t="shared" si="23"/>
        <v>12.008194335055409</v>
      </c>
      <c r="AL26" s="223">
        <f t="shared" si="24"/>
        <v>10.524921935882023</v>
      </c>
      <c r="AM26" s="228">
        <f t="shared" si="20"/>
        <v>3.3721869808435683</v>
      </c>
      <c r="AN26" s="222">
        <f t="shared" si="25"/>
        <v>1.761496137377361</v>
      </c>
      <c r="AO26" s="222">
        <f t="shared" si="26"/>
        <v>1.5678575104034889</v>
      </c>
      <c r="AP26" s="223">
        <f t="shared" si="27"/>
        <v>1.368414402305911</v>
      </c>
      <c r="AQ26" s="229">
        <f t="shared" si="21"/>
        <v>3.6451125444092911</v>
      </c>
      <c r="AR26" s="230">
        <f t="shared" si="28"/>
        <v>1.7934905207156857</v>
      </c>
      <c r="AS26" s="230">
        <f t="shared" si="29"/>
        <v>1.5914061614695749</v>
      </c>
      <c r="AT26" s="230">
        <f t="shared" si="30"/>
        <v>1.3838358321117208</v>
      </c>
      <c r="AU26" s="219"/>
      <c r="AV26" s="220"/>
      <c r="AW26" s="210">
        <f t="shared" si="15"/>
        <v>0</v>
      </c>
      <c r="AX26" s="210">
        <f t="shared" si="15"/>
        <v>0</v>
      </c>
      <c r="AY26" s="210">
        <f t="shared" si="15"/>
        <v>0</v>
      </c>
      <c r="AZ26" s="210">
        <f t="shared" si="15"/>
        <v>0</v>
      </c>
      <c r="BA26" s="210">
        <v>0</v>
      </c>
      <c r="BB26" s="210"/>
      <c r="BC26" s="209">
        <v>2.0181077619335568</v>
      </c>
      <c r="BD26" s="209">
        <v>2.0301753547136863</v>
      </c>
      <c r="BE26" s="209">
        <v>2.3195072893582815</v>
      </c>
      <c r="BF26" s="209">
        <v>2.6090588534460188</v>
      </c>
      <c r="BG26" s="209">
        <v>3.1809143835706495</v>
      </c>
      <c r="BH26" s="211"/>
    </row>
    <row r="27" spans="1:60" x14ac:dyDescent="0.15">
      <c r="A27" s="147"/>
      <c r="B27" s="212" t="s">
        <v>233</v>
      </c>
      <c r="C27" s="213" t="s">
        <v>234</v>
      </c>
      <c r="D27" s="214">
        <v>55.42</v>
      </c>
      <c r="E27" s="214">
        <v>66</v>
      </c>
      <c r="F27" s="192">
        <f t="shared" si="16"/>
        <v>19.090581017683149</v>
      </c>
      <c r="G27" s="215" t="s">
        <v>1117</v>
      </c>
      <c r="H27" s="216">
        <v>1155.6403458796758</v>
      </c>
      <c r="I27" s="217">
        <v>107665.23282388001</v>
      </c>
      <c r="J27" s="218">
        <v>403.49894799999987</v>
      </c>
      <c r="K27" s="218">
        <v>4.804624066619425E-2</v>
      </c>
      <c r="L27" s="216">
        <v>3.2924946203295011</v>
      </c>
      <c r="M27" s="219">
        <v>4.4671613144748221</v>
      </c>
      <c r="N27" s="220">
        <v>6.1323606411298988</v>
      </c>
      <c r="O27" s="219">
        <v>17.213475998750688</v>
      </c>
      <c r="P27" s="219">
        <v>34.06243744408404</v>
      </c>
      <c r="Q27" s="219">
        <v>38.272736982976554</v>
      </c>
      <c r="R27" s="221">
        <v>44.052486887241479</v>
      </c>
      <c r="S27" s="219">
        <v>15.214380428292099</v>
      </c>
      <c r="T27" s="219">
        <v>33.058940222581406</v>
      </c>
      <c r="U27" s="219">
        <v>37.595135543265989</v>
      </c>
      <c r="V27" s="220">
        <v>43.609426572600498</v>
      </c>
      <c r="W27" s="222">
        <v>0.27952969370562508</v>
      </c>
      <c r="X27" s="222">
        <v>10.124844973376005</v>
      </c>
      <c r="Y27" s="222">
        <v>12.35128372844196</v>
      </c>
      <c r="Z27" s="223">
        <v>14.8978899852062</v>
      </c>
      <c r="AA27" s="224">
        <v>4.2812776360727979E-2</v>
      </c>
      <c r="AB27" s="224">
        <v>1.2252053625039738</v>
      </c>
      <c r="AC27" s="224">
        <v>1.4091791475664899</v>
      </c>
      <c r="AD27" s="225">
        <v>1.636440781699176</v>
      </c>
      <c r="AE27" s="226">
        <v>0</v>
      </c>
      <c r="AF27" s="226">
        <v>0.29704931616108815</v>
      </c>
      <c r="AG27" s="226">
        <v>0.40302790639433622</v>
      </c>
      <c r="AH27" s="227">
        <v>0.55326241800161491</v>
      </c>
      <c r="AI27" s="228">
        <f t="shared" si="12"/>
        <v>1153.4721391635119</v>
      </c>
      <c r="AJ27" s="222">
        <f t="shared" si="22"/>
        <v>16.832221883616551</v>
      </c>
      <c r="AK27" s="222">
        <f t="shared" si="23"/>
        <v>12.40608881090192</v>
      </c>
      <c r="AL27" s="223">
        <f t="shared" si="24"/>
        <v>9.0373028011915437</v>
      </c>
      <c r="AM27" s="228">
        <f t="shared" si="20"/>
        <v>3.2195705274183002</v>
      </c>
      <c r="AN27" s="222">
        <f t="shared" si="25"/>
        <v>1.6270121623261973</v>
      </c>
      <c r="AO27" s="222">
        <f t="shared" si="26"/>
        <v>1.4480281361808651</v>
      </c>
      <c r="AP27" s="223">
        <f t="shared" si="27"/>
        <v>1.2580447533383363</v>
      </c>
      <c r="AQ27" s="229">
        <f t="shared" si="21"/>
        <v>3.6426064315404538</v>
      </c>
      <c r="AR27" s="230">
        <f t="shared" si="28"/>
        <v>1.676399776486015</v>
      </c>
      <c r="AS27" s="230">
        <f t="shared" si="29"/>
        <v>1.4741268836820776</v>
      </c>
      <c r="AT27" s="230">
        <f t="shared" si="30"/>
        <v>1.2708261574533064</v>
      </c>
      <c r="AU27" s="219" t="e">
        <f>VLOOKUP($B27,#REF!,AU$1,FALSE)</f>
        <v>#REF!</v>
      </c>
      <c r="AV27" s="220">
        <v>100</v>
      </c>
      <c r="AW27" s="210">
        <f t="shared" si="15"/>
        <v>0</v>
      </c>
      <c r="AX27" s="210">
        <f t="shared" si="15"/>
        <v>0</v>
      </c>
      <c r="AY27" s="210">
        <f t="shared" si="15"/>
        <v>0</v>
      </c>
      <c r="AZ27" s="210">
        <f t="shared" si="15"/>
        <v>0</v>
      </c>
      <c r="BA27" s="210">
        <v>0</v>
      </c>
      <c r="BB27" s="210"/>
      <c r="BC27" s="209">
        <v>0</v>
      </c>
      <c r="BD27" s="209">
        <v>0</v>
      </c>
      <c r="BE27" s="209">
        <v>0</v>
      </c>
      <c r="BF27" s="209">
        <v>0</v>
      </c>
      <c r="BG27" s="209">
        <v>0</v>
      </c>
      <c r="BH27" s="211"/>
    </row>
    <row r="28" spans="1:60" x14ac:dyDescent="0.15">
      <c r="A28" s="147"/>
      <c r="B28" s="212" t="s">
        <v>505</v>
      </c>
      <c r="C28" s="213" t="s">
        <v>506</v>
      </c>
      <c r="D28" s="214">
        <v>17.87</v>
      </c>
      <c r="E28" s="214">
        <v>28</v>
      </c>
      <c r="F28" s="192">
        <f>IFERROR((E28/D28-1)*100,"-")</f>
        <v>56.687185226636807</v>
      </c>
      <c r="G28" s="215" t="s">
        <v>1116</v>
      </c>
      <c r="H28" s="216">
        <v>6018.9583921922394</v>
      </c>
      <c r="I28" s="217">
        <v>560756.25860859</v>
      </c>
      <c r="J28" s="218">
        <v>4234.223</v>
      </c>
      <c r="K28" s="218">
        <v>-1.3818551660553413</v>
      </c>
      <c r="L28" s="216">
        <v>1.1322879560344754</v>
      </c>
      <c r="M28" s="219">
        <v>1.5411196501466371</v>
      </c>
      <c r="N28" s="220">
        <v>2.0147989685240701</v>
      </c>
      <c r="O28" s="219">
        <v>13.249436238021303</v>
      </c>
      <c r="P28" s="219">
        <v>16.344380968914333</v>
      </c>
      <c r="Q28" s="219">
        <v>17.731388654046306</v>
      </c>
      <c r="R28" s="221">
        <v>19.443967777291764</v>
      </c>
      <c r="S28" s="219">
        <v>10.311879113466825</v>
      </c>
      <c r="T28" s="219">
        <v>15.966414369942747</v>
      </c>
      <c r="U28" s="219">
        <v>17.386649966583253</v>
      </c>
      <c r="V28" s="220">
        <v>19.139145825827466</v>
      </c>
      <c r="W28" s="222">
        <v>-12.607643334274579</v>
      </c>
      <c r="X28" s="222">
        <v>7.1728695995118708</v>
      </c>
      <c r="Y28" s="222">
        <v>9.0452521964945625</v>
      </c>
      <c r="Z28" s="223">
        <v>10.839433226392071</v>
      </c>
      <c r="AA28" s="224">
        <v>-1.3031320001874391</v>
      </c>
      <c r="AB28" s="224">
        <v>0.81708904790511283</v>
      </c>
      <c r="AC28" s="224">
        <v>1.0216274150647973</v>
      </c>
      <c r="AD28" s="225">
        <v>1.189582540991057</v>
      </c>
      <c r="AE28" s="226">
        <v>0</v>
      </c>
      <c r="AF28" s="226">
        <v>0.31681252267332832</v>
      </c>
      <c r="AG28" s="226">
        <v>0.86240607171048522</v>
      </c>
      <c r="AH28" s="227">
        <v>1.6912134598691133</v>
      </c>
      <c r="AI28" s="228">
        <f>(D28-AX28)/K28</f>
        <v>-12.931890721233756</v>
      </c>
      <c r="AJ28" s="222">
        <f>(D28-AY28)/L28</f>
        <v>15.782204433742033</v>
      </c>
      <c r="AK28" s="222">
        <f>(D28-AZ28)/M28</f>
        <v>11.5954656721817</v>
      </c>
      <c r="AL28" s="223">
        <f>(D28-BA28)/N28</f>
        <v>8.8693712271902587</v>
      </c>
      <c r="AM28" s="228">
        <f t="shared" ref="AM28:AP29" si="31">($D28-AX28)/(O28-BD28)</f>
        <v>1.3487366314288358</v>
      </c>
      <c r="AN28" s="222">
        <f t="shared" si="31"/>
        <v>1.0933421115175466</v>
      </c>
      <c r="AO28" s="222">
        <f t="shared" si="31"/>
        <v>1.0078172865452399</v>
      </c>
      <c r="AP28" s="223">
        <f t="shared" si="31"/>
        <v>0.9190511013328273</v>
      </c>
      <c r="AQ28" s="229">
        <f t="shared" ref="AQ28:AT29" si="32">($D28-AX28)/(S28-BD28)</f>
        <v>1.7329528210491363</v>
      </c>
      <c r="AR28" s="230">
        <f t="shared" si="32"/>
        <v>1.1192243659691565</v>
      </c>
      <c r="AS28" s="230">
        <f t="shared" si="32"/>
        <v>1.027800066967802</v>
      </c>
      <c r="AT28" s="230">
        <f t="shared" si="32"/>
        <v>0.93368848132632931</v>
      </c>
      <c r="AU28" s="219" t="e">
        <f>VLOOKUP($B28,#REF!,AU$1,FALSE)</f>
        <v>#REF!</v>
      </c>
      <c r="AV28" s="220">
        <v>100</v>
      </c>
      <c r="AW28" s="210">
        <v>0</v>
      </c>
      <c r="AX28" s="210">
        <v>0</v>
      </c>
      <c r="AY28" s="210">
        <v>0</v>
      </c>
      <c r="AZ28" s="210">
        <v>0</v>
      </c>
      <c r="BA28" s="210">
        <v>0</v>
      </c>
      <c r="BB28" s="210"/>
      <c r="BC28" s="209">
        <v>0</v>
      </c>
      <c r="BD28" s="209">
        <v>0</v>
      </c>
      <c r="BE28" s="209">
        <v>0</v>
      </c>
      <c r="BF28" s="209">
        <v>0</v>
      </c>
      <c r="BG28" s="209">
        <v>0</v>
      </c>
      <c r="BH28" s="211"/>
    </row>
    <row r="29" spans="1:60" x14ac:dyDescent="0.15">
      <c r="B29" s="190" t="s">
        <v>242</v>
      </c>
      <c r="C29" s="191" t="s">
        <v>243</v>
      </c>
      <c r="D29" s="192">
        <v>54.25</v>
      </c>
      <c r="E29" s="192">
        <v>78</v>
      </c>
      <c r="F29" s="192">
        <f t="shared" si="16"/>
        <v>43.778801843317972</v>
      </c>
      <c r="G29" s="193" t="s">
        <v>1117</v>
      </c>
      <c r="H29" s="194">
        <v>664.42962491278911</v>
      </c>
      <c r="I29" s="195">
        <v>61901.586004999997</v>
      </c>
      <c r="J29" s="196">
        <v>453.03871000000009</v>
      </c>
      <c r="K29" s="196">
        <v>3.3724542984800134</v>
      </c>
      <c r="L29" s="194">
        <v>5.5281882630346897E-2</v>
      </c>
      <c r="M29" s="197">
        <v>5.3136369879177412</v>
      </c>
      <c r="N29" s="198">
        <v>8.1863143855561429</v>
      </c>
      <c r="O29" s="197">
        <v>29.65196826798158</v>
      </c>
      <c r="P29" s="197">
        <v>52.745477646610269</v>
      </c>
      <c r="Q29" s="197">
        <v>57.448046380917482</v>
      </c>
      <c r="R29" s="199">
        <v>64.692934612134664</v>
      </c>
      <c r="S29" s="197">
        <v>27.896269100042677</v>
      </c>
      <c r="T29" s="197">
        <v>49.390868865544419</v>
      </c>
      <c r="U29" s="197">
        <v>54.659199577267984</v>
      </c>
      <c r="V29" s="198">
        <v>61.695495571624718</v>
      </c>
      <c r="W29" s="200">
        <v>12.573346160958737</v>
      </c>
      <c r="X29" s="200">
        <v>0.10486371612588241</v>
      </c>
      <c r="Y29" s="200">
        <v>9.6441910444579779</v>
      </c>
      <c r="Z29" s="201">
        <v>13.404697291602416</v>
      </c>
      <c r="AA29" s="202">
        <v>1.7455249786887637</v>
      </c>
      <c r="AB29" s="202">
        <v>1.1209093323743468E-2</v>
      </c>
      <c r="AC29" s="202">
        <v>0.94270193117754975</v>
      </c>
      <c r="AD29" s="203">
        <v>1.2503068277460168</v>
      </c>
      <c r="AE29" s="204">
        <v>0</v>
      </c>
      <c r="AF29" s="204">
        <v>0</v>
      </c>
      <c r="AG29" s="204">
        <v>0.97947225583737052</v>
      </c>
      <c r="AH29" s="205">
        <v>1.508998043420487</v>
      </c>
      <c r="AI29" s="206">
        <f>(D29-AX29)/K29</f>
        <v>16.086207609826118</v>
      </c>
      <c r="AJ29" s="200">
        <f>(D29-AY29)/L29</f>
        <v>981.33416263612469</v>
      </c>
      <c r="AK29" s="200">
        <f>(D29-AZ29)/M29</f>
        <v>10.209579638833963</v>
      </c>
      <c r="AL29" s="201">
        <f>(D29-BA29)/N29</f>
        <v>6.6269138277560167</v>
      </c>
      <c r="AM29" s="206">
        <f t="shared" si="31"/>
        <v>1.8295581429776302</v>
      </c>
      <c r="AN29" s="200">
        <f t="shared" si="31"/>
        <v>1.0285241962063532</v>
      </c>
      <c r="AO29" s="200">
        <f t="shared" si="31"/>
        <v>0.94433150329060145</v>
      </c>
      <c r="AP29" s="201">
        <f t="shared" si="31"/>
        <v>0.83857689136000568</v>
      </c>
      <c r="AQ29" s="207">
        <f t="shared" si="32"/>
        <v>1.9447044981336592</v>
      </c>
      <c r="AR29" s="208">
        <f t="shared" si="32"/>
        <v>1.0983811632810809</v>
      </c>
      <c r="AS29" s="208">
        <f t="shared" si="32"/>
        <v>0.99251361929130477</v>
      </c>
      <c r="AT29" s="208">
        <f t="shared" si="32"/>
        <v>0.87931865199168469</v>
      </c>
      <c r="AU29" s="197"/>
      <c r="AV29" s="198"/>
      <c r="AW29" s="209">
        <f t="shared" ref="AW29:AZ29" si="33">AX29</f>
        <v>0</v>
      </c>
      <c r="AX29" s="209">
        <f t="shared" si="33"/>
        <v>0</v>
      </c>
      <c r="AY29" s="209">
        <f t="shared" si="33"/>
        <v>0</v>
      </c>
      <c r="AZ29" s="209">
        <f t="shared" si="33"/>
        <v>0</v>
      </c>
      <c r="BA29" s="209">
        <v>0</v>
      </c>
      <c r="BB29" s="210"/>
      <c r="BC29" s="209">
        <v>0</v>
      </c>
      <c r="BD29" s="209">
        <v>0</v>
      </c>
      <c r="BE29" s="209">
        <v>0</v>
      </c>
      <c r="BF29" s="209">
        <v>0</v>
      </c>
      <c r="BG29" s="209">
        <v>0</v>
      </c>
      <c r="BH29" s="211"/>
    </row>
    <row r="30" spans="1:60" x14ac:dyDescent="0.15">
      <c r="A30" s="147"/>
      <c r="B30" s="212" t="s">
        <v>276</v>
      </c>
      <c r="C30" s="213" t="s">
        <v>277</v>
      </c>
      <c r="D30" s="192">
        <v>1006</v>
      </c>
      <c r="E30" s="192">
        <v>1500</v>
      </c>
      <c r="F30" s="192">
        <f t="shared" si="16"/>
        <v>49.105367793240553</v>
      </c>
      <c r="G30" s="193" t="s">
        <v>1116</v>
      </c>
      <c r="H30" s="194">
        <v>6911.9340316213165</v>
      </c>
      <c r="I30" s="195">
        <v>643950.33405599999</v>
      </c>
      <c r="J30" s="196">
        <v>5.0839999999999996</v>
      </c>
      <c r="K30" s="196">
        <v>-38.310000998560099</v>
      </c>
      <c r="L30" s="194">
        <v>-10.417359966162305</v>
      </c>
      <c r="M30" s="197">
        <v>10.100169229184409</v>
      </c>
      <c r="N30" s="198">
        <v>18.041000812413067</v>
      </c>
      <c r="O30" s="197">
        <v>217.85909082775004</v>
      </c>
      <c r="P30" s="197">
        <v>235.12120724699091</v>
      </c>
      <c r="Q30" s="197">
        <v>233.46563775803432</v>
      </c>
      <c r="R30" s="199">
        <v>256.51024072618429</v>
      </c>
      <c r="S30" s="197" t="s">
        <v>214</v>
      </c>
      <c r="T30" s="197" t="s">
        <v>214</v>
      </c>
      <c r="U30" s="197" t="s">
        <v>214</v>
      </c>
      <c r="V30" s="197" t="s">
        <v>214</v>
      </c>
      <c r="W30" s="200">
        <v>-23.216456695583098</v>
      </c>
      <c r="X30" s="200">
        <v>-4.6876711844639614</v>
      </c>
      <c r="Y30" s="200">
        <v>4.3109262047436436</v>
      </c>
      <c r="Z30" s="201">
        <v>7.3640363146954959</v>
      </c>
      <c r="AA30" s="202">
        <v>-17.659098132631058</v>
      </c>
      <c r="AB30" s="202">
        <v>-3.3043933184688781</v>
      </c>
      <c r="AC30" s="202">
        <v>2.9898590328904637</v>
      </c>
      <c r="AD30" s="203">
        <v>5.1029300259901014</v>
      </c>
      <c r="AE30" s="204" t="s">
        <v>214</v>
      </c>
      <c r="AF30" s="204" t="s">
        <v>214</v>
      </c>
      <c r="AG30" s="204" t="s">
        <v>214</v>
      </c>
      <c r="AH30" s="204" t="s">
        <v>214</v>
      </c>
      <c r="AI30" s="206">
        <v>-29.678934230326298</v>
      </c>
      <c r="AJ30" s="200">
        <v>-109.14473568094088</v>
      </c>
      <c r="AK30" s="200">
        <v>112.57237123459693</v>
      </c>
      <c r="AL30" s="201">
        <v>63.023111180045504</v>
      </c>
      <c r="AM30" s="206">
        <v>5.2189697280016984</v>
      </c>
      <c r="AN30" s="200">
        <v>4.8358036831854152</v>
      </c>
      <c r="AO30" s="200">
        <v>4.8700957062400594</v>
      </c>
      <c r="AP30" s="201">
        <v>4.432571568219406</v>
      </c>
      <c r="AQ30" s="207" t="s">
        <v>214</v>
      </c>
      <c r="AR30" s="208" t="s">
        <v>214</v>
      </c>
      <c r="AS30" s="208" t="s">
        <v>214</v>
      </c>
      <c r="AT30" s="208" t="s">
        <v>214</v>
      </c>
      <c r="AU30" s="219"/>
      <c r="AV30" s="220"/>
      <c r="AW30" s="210"/>
      <c r="AX30" s="210"/>
      <c r="AY30" s="210"/>
      <c r="AZ30" s="210"/>
      <c r="BA30" s="210"/>
      <c r="BB30" s="210"/>
      <c r="BC30" s="209"/>
      <c r="BD30" s="209"/>
      <c r="BE30" s="209"/>
      <c r="BF30" s="209"/>
      <c r="BG30" s="209"/>
      <c r="BH30" s="211"/>
    </row>
    <row r="31" spans="1:60" x14ac:dyDescent="0.15">
      <c r="A31" s="147"/>
      <c r="B31" s="148"/>
      <c r="C31" s="149"/>
      <c r="D31" s="86"/>
      <c r="E31" s="86"/>
      <c r="F31" s="86"/>
      <c r="G31" s="150"/>
      <c r="H31" s="86"/>
      <c r="I31" s="151"/>
      <c r="J31" s="152"/>
      <c r="K31" s="152"/>
      <c r="L31" s="152"/>
      <c r="M31" s="152"/>
      <c r="N31" s="152"/>
      <c r="O31" s="152"/>
      <c r="P31" s="152"/>
      <c r="Q31" s="152"/>
      <c r="R31" s="153"/>
      <c r="S31" s="152"/>
      <c r="T31" s="152"/>
      <c r="U31" s="152"/>
      <c r="V31" s="152"/>
      <c r="W31" s="152"/>
      <c r="X31" s="152"/>
      <c r="Y31" s="152"/>
      <c r="Z31" s="152"/>
      <c r="AA31" s="154"/>
      <c r="AB31" s="154"/>
      <c r="AC31" s="154"/>
      <c r="AD31" s="154"/>
      <c r="AE31" s="155"/>
      <c r="AF31" s="155"/>
      <c r="AG31" s="155"/>
      <c r="AH31" s="155"/>
      <c r="AI31" s="152"/>
      <c r="AJ31" s="152"/>
      <c r="AK31" s="152"/>
      <c r="AL31" s="152"/>
      <c r="AM31" s="156"/>
      <c r="AN31" s="156"/>
      <c r="AO31" s="156"/>
      <c r="AP31" s="156"/>
      <c r="AQ31" s="152"/>
      <c r="AR31" s="152"/>
      <c r="AS31" s="152"/>
      <c r="AT31" s="152"/>
      <c r="AU31" s="157"/>
      <c r="AV31" s="157"/>
    </row>
    <row r="32" spans="1:60" x14ac:dyDescent="0.15">
      <c r="A32" s="147"/>
      <c r="B32" s="148"/>
      <c r="C32" s="45" t="s">
        <v>525</v>
      </c>
      <c r="D32" s="143"/>
      <c r="E32" s="143"/>
      <c r="F32" s="143"/>
      <c r="H32" s="93"/>
      <c r="J32" s="157"/>
      <c r="K32" s="157"/>
      <c r="L32" s="157"/>
      <c r="M32" s="157"/>
      <c r="N32" s="157"/>
      <c r="O32" s="157"/>
      <c r="P32" s="157"/>
      <c r="Q32" s="157"/>
      <c r="R32" s="231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231"/>
      <c r="AF32" s="231"/>
      <c r="AG32" s="231"/>
      <c r="AH32" s="231"/>
      <c r="AI32" s="157"/>
      <c r="AJ32" s="157"/>
      <c r="AK32" s="157"/>
      <c r="AL32" s="157"/>
      <c r="AM32" s="232"/>
      <c r="AN32" s="232"/>
      <c r="AO32" s="232"/>
      <c r="AP32" s="232"/>
      <c r="AQ32" s="157"/>
      <c r="AR32" s="157"/>
      <c r="AS32" s="157"/>
      <c r="AT32" s="157"/>
      <c r="AU32" s="157"/>
      <c r="AV32" s="157"/>
    </row>
    <row r="33" spans="1:48" x14ac:dyDescent="0.15">
      <c r="A33" s="147"/>
      <c r="B33" s="148"/>
      <c r="C33" s="143" t="s">
        <v>288</v>
      </c>
      <c r="D33" s="76"/>
      <c r="E33" s="76"/>
      <c r="F33" s="76"/>
      <c r="G33" s="93"/>
      <c r="H33" s="76"/>
      <c r="J33" s="157"/>
      <c r="K33" s="157"/>
      <c r="L33" s="157"/>
      <c r="M33" s="157"/>
      <c r="N33" s="157"/>
      <c r="O33" s="157"/>
      <c r="P33" s="157"/>
      <c r="Q33" s="157"/>
      <c r="R33" s="231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231"/>
      <c r="AF33" s="231"/>
      <c r="AG33" s="231"/>
      <c r="AH33" s="231"/>
      <c r="AI33" s="157"/>
      <c r="AJ33" s="157"/>
      <c r="AK33" s="157"/>
      <c r="AL33" s="157"/>
      <c r="AM33" s="232"/>
      <c r="AN33" s="232"/>
      <c r="AO33" s="232"/>
      <c r="AP33" s="232"/>
      <c r="AQ33" s="157"/>
      <c r="AR33" s="157"/>
      <c r="AS33" s="157"/>
      <c r="AT33" s="157"/>
      <c r="AU33" s="157"/>
      <c r="AV33" s="157"/>
    </row>
    <row r="34" spans="1:48" x14ac:dyDescent="0.15">
      <c r="A34" s="147"/>
      <c r="B34" s="148"/>
      <c r="C34" s="143" t="s">
        <v>36</v>
      </c>
      <c r="D34" s="76"/>
      <c r="E34" s="76"/>
      <c r="F34" s="76"/>
      <c r="G34" s="93"/>
      <c r="H34" s="76"/>
      <c r="J34" s="157"/>
      <c r="K34" s="157"/>
      <c r="L34" s="157"/>
      <c r="M34" s="157"/>
      <c r="N34" s="157"/>
      <c r="O34" s="157"/>
      <c r="P34" s="157"/>
      <c r="Q34" s="157"/>
      <c r="R34" s="231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231"/>
      <c r="AF34" s="231"/>
      <c r="AG34" s="231"/>
      <c r="AH34" s="231"/>
      <c r="AI34" s="157"/>
      <c r="AJ34" s="157"/>
      <c r="AK34" s="157"/>
      <c r="AL34" s="157"/>
      <c r="AM34" s="232"/>
      <c r="AN34" s="232"/>
      <c r="AO34" s="232"/>
      <c r="AP34" s="232"/>
      <c r="AQ34" s="157"/>
      <c r="AR34" s="157"/>
      <c r="AS34" s="157"/>
      <c r="AT34" s="157"/>
      <c r="AU34" s="157"/>
      <c r="AV34" s="157"/>
    </row>
    <row r="35" spans="1:48" x14ac:dyDescent="0.15">
      <c r="A35" s="147"/>
      <c r="B35" s="148"/>
      <c r="D35" s="76"/>
      <c r="E35" s="76"/>
      <c r="F35" s="76"/>
      <c r="G35" s="93"/>
      <c r="H35" s="76"/>
      <c r="J35" s="157"/>
      <c r="K35" s="157"/>
      <c r="L35" s="157"/>
      <c r="M35" s="157"/>
      <c r="N35" s="157"/>
      <c r="O35" s="157"/>
      <c r="P35" s="157"/>
      <c r="Q35" s="157"/>
      <c r="R35" s="231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231"/>
      <c r="AF35" s="231"/>
      <c r="AG35" s="231"/>
      <c r="AH35" s="231"/>
      <c r="AI35" s="157"/>
      <c r="AJ35" s="157"/>
      <c r="AK35" s="157"/>
      <c r="AL35" s="157"/>
      <c r="AM35" s="232"/>
      <c r="AN35" s="232"/>
      <c r="AO35" s="232"/>
      <c r="AP35" s="232"/>
      <c r="AQ35" s="157"/>
      <c r="AR35" s="157"/>
      <c r="AS35" s="157"/>
      <c r="AT35" s="157"/>
      <c r="AU35" s="157"/>
      <c r="AV35" s="157"/>
    </row>
    <row r="53" spans="39:39" x14ac:dyDescent="0.15">
      <c r="AM53" s="233"/>
    </row>
    <row r="54" spans="39:39" x14ac:dyDescent="0.15">
      <c r="AM54" s="233"/>
    </row>
  </sheetData>
  <mergeCells count="15">
    <mergeCell ref="AB3:AF3"/>
    <mergeCell ref="J4:L4"/>
    <mergeCell ref="AB4:AF4"/>
    <mergeCell ref="J3:L3"/>
    <mergeCell ref="O6:R6"/>
    <mergeCell ref="L6:N6"/>
    <mergeCell ref="T6:V6"/>
    <mergeCell ref="X6:Z6"/>
    <mergeCell ref="AB6:AD6"/>
    <mergeCell ref="AU6:AV6"/>
    <mergeCell ref="AW7:AY7"/>
    <mergeCell ref="AF6:AH6"/>
    <mergeCell ref="AJ6:AL6"/>
    <mergeCell ref="AR6:AT6"/>
    <mergeCell ref="AM6:AP6"/>
  </mergeCells>
  <phoneticPr fontId="0" type="noConversion"/>
  <pageMargins left="0" right="0" top="0.59" bottom="0.2" header="1.04" footer="0.5"/>
  <pageSetup paperSize="9" scale="63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DB8E-93DC-4D94-89CE-03952220A558}">
  <sheetPr codeName="Sheet8"/>
  <dimension ref="A1:AP113"/>
  <sheetViews>
    <sheetView showGridLines="0" view="pageBreakPreview" zoomScaleNormal="100" zoomScaleSheetLayoutView="100" workbookViewId="0">
      <pane xSplit="4" ySplit="7" topLeftCell="E26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AG34" sqref="AG34"/>
    </sheetView>
  </sheetViews>
  <sheetFormatPr defaultRowHeight="12.75" outlineLevelCol="1" x14ac:dyDescent="0.2"/>
  <cols>
    <col min="1" max="2" width="6.5703125" style="113" hidden="1" customWidth="1" outlineLevel="1"/>
    <col min="3" max="3" width="8" style="113" hidden="1" customWidth="1" outlineLevel="1"/>
    <col min="4" max="4" width="20.5703125" style="113" customWidth="1" collapsed="1"/>
    <col min="5" max="5" width="6.85546875" style="113" customWidth="1"/>
    <col min="6" max="6" width="8.42578125" style="113" customWidth="1"/>
    <col min="7" max="7" width="6.42578125" style="113" customWidth="1"/>
    <col min="8" max="8" width="8.140625" style="113" customWidth="1"/>
    <col min="9" max="9" width="7.5703125" style="113" customWidth="1"/>
    <col min="10" max="10" width="7.42578125" style="113" hidden="1" customWidth="1" outlineLevel="1"/>
    <col min="11" max="11" width="7" style="113" customWidth="1" collapsed="1"/>
    <col min="12" max="12" width="5.5703125" style="237" customWidth="1"/>
    <col min="13" max="13" width="7.140625" style="237" customWidth="1"/>
    <col min="14" max="14" width="5.5703125" style="113" customWidth="1"/>
    <col min="15" max="15" width="6.42578125" style="113" customWidth="1"/>
    <col min="16" max="16" width="6.5703125" style="113" customWidth="1"/>
    <col min="17" max="17" width="5.5703125" style="113" customWidth="1"/>
    <col min="18" max="18" width="5" style="113" customWidth="1"/>
    <col min="19" max="19" width="3.5703125" style="113" hidden="1" customWidth="1" outlineLevel="1"/>
    <col min="20" max="20" width="5.5703125" style="113" customWidth="1" collapsed="1"/>
    <col min="21" max="21" width="7.5703125" style="113" hidden="1" customWidth="1"/>
    <col min="22" max="22" width="6.5703125" style="113" hidden="1" customWidth="1" outlineLevel="1"/>
    <col min="23" max="23" width="7.42578125" style="113" hidden="1" customWidth="1" outlineLevel="1"/>
    <col min="24" max="24" width="7.140625" style="113" hidden="1" customWidth="1" outlineLevel="1"/>
    <col min="25" max="25" width="5.140625" style="113" customWidth="1" collapsed="1"/>
    <col min="26" max="26" width="6" style="113" customWidth="1"/>
    <col min="27" max="27" width="5.42578125" style="113" hidden="1" customWidth="1"/>
    <col min="28" max="28" width="4.42578125" style="113" customWidth="1"/>
    <col min="29" max="29" width="6.140625" style="113" hidden="1" customWidth="1"/>
    <col min="30" max="30" width="4.42578125" style="113" customWidth="1"/>
    <col min="31" max="31" width="6.42578125" style="113" customWidth="1"/>
    <col min="32" max="32" width="7.42578125" style="113" hidden="1" customWidth="1"/>
    <col min="33" max="33" width="8.140625" style="113" bestFit="1" customWidth="1"/>
    <col min="34" max="34" width="6.140625" style="113" customWidth="1" outlineLevel="1"/>
    <col min="35" max="35" width="7" style="113" hidden="1" customWidth="1" outlineLevel="1"/>
    <col min="36" max="36" width="6.42578125" style="113" hidden="1" customWidth="1"/>
    <col min="37" max="37" width="7.28515625" style="113" hidden="1" customWidth="1"/>
    <col min="38" max="38" width="2.5703125" style="113" customWidth="1"/>
    <col min="39" max="16384" width="9.140625" style="113"/>
  </cols>
  <sheetData>
    <row r="1" spans="1:42" s="106" customFormat="1" ht="27.95" hidden="1" customHeight="1" x14ac:dyDescent="0.2">
      <c r="E1" s="106">
        <v>5</v>
      </c>
      <c r="F1" s="236">
        <v>4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>
        <v>4</v>
      </c>
      <c r="Y1" s="236"/>
      <c r="Z1" s="236"/>
      <c r="AA1" s="236"/>
      <c r="AB1" s="236"/>
      <c r="AC1" s="236"/>
      <c r="AD1" s="236"/>
      <c r="AE1" s="236"/>
      <c r="AF1" s="236"/>
      <c r="AG1" s="236"/>
      <c r="AH1" s="236"/>
    </row>
    <row r="2" spans="1:42" ht="19.5" hidden="1" customHeight="1" x14ac:dyDescent="0.2">
      <c r="C2" s="106"/>
      <c r="D2" s="106"/>
      <c r="F2" s="106"/>
      <c r="AI2" s="106"/>
    </row>
    <row r="3" spans="1:42" ht="13.7" hidden="1" customHeight="1" x14ac:dyDescent="0.2">
      <c r="D3" s="106"/>
    </row>
    <row r="4" spans="1:42" ht="18.95" hidden="1" customHeight="1" x14ac:dyDescent="0.2">
      <c r="D4" s="106"/>
    </row>
    <row r="5" spans="1:42" ht="25.5" x14ac:dyDescent="0.35">
      <c r="D5" s="238" t="s">
        <v>351</v>
      </c>
    </row>
    <row r="6" spans="1:42" s="114" customFormat="1" ht="12" x14ac:dyDescent="0.2">
      <c r="D6" s="403"/>
      <c r="E6" s="401"/>
      <c r="F6" s="401"/>
      <c r="G6" s="402"/>
      <c r="H6" s="514" t="s">
        <v>0</v>
      </c>
      <c r="I6" s="514"/>
      <c r="J6" s="514"/>
      <c r="K6" s="514"/>
      <c r="L6" s="514"/>
      <c r="M6" s="514"/>
      <c r="N6" s="514"/>
      <c r="O6" s="514"/>
      <c r="P6" s="515"/>
      <c r="Q6" s="516" t="s">
        <v>1</v>
      </c>
      <c r="R6" s="517"/>
      <c r="S6" s="516" t="s">
        <v>2</v>
      </c>
      <c r="T6" s="518"/>
      <c r="U6" s="518"/>
      <c r="V6" s="518"/>
      <c r="W6" s="518"/>
      <c r="X6" s="518"/>
      <c r="Y6" s="518"/>
      <c r="Z6" s="518"/>
      <c r="AA6" s="518"/>
      <c r="AB6" s="517"/>
      <c r="AC6" s="516" t="s">
        <v>3</v>
      </c>
      <c r="AD6" s="518"/>
      <c r="AE6" s="517"/>
      <c r="AF6" s="516" t="s">
        <v>4</v>
      </c>
      <c r="AG6" s="518"/>
      <c r="AH6" s="518"/>
      <c r="AI6" s="518"/>
      <c r="AJ6" s="518"/>
      <c r="AK6" s="518"/>
    </row>
    <row r="7" spans="1:42" s="27" customFormat="1" ht="49.7" customHeight="1" x14ac:dyDescent="0.25">
      <c r="A7" s="16"/>
      <c r="B7" s="16"/>
      <c r="C7" s="239" t="s">
        <v>5</v>
      </c>
      <c r="D7" s="240" t="s">
        <v>6</v>
      </c>
      <c r="E7" s="241" t="s">
        <v>51</v>
      </c>
      <c r="F7" s="242" t="s">
        <v>371</v>
      </c>
      <c r="G7" s="243" t="s">
        <v>7</v>
      </c>
      <c r="H7" s="244" t="s">
        <v>159</v>
      </c>
      <c r="I7" s="244" t="s">
        <v>9</v>
      </c>
      <c r="J7" s="245" t="s">
        <v>10</v>
      </c>
      <c r="K7" s="244" t="s">
        <v>11</v>
      </c>
      <c r="L7" s="244" t="s">
        <v>12</v>
      </c>
      <c r="M7" s="244" t="s">
        <v>13</v>
      </c>
      <c r="N7" s="246" t="s">
        <v>14</v>
      </c>
      <c r="O7" s="246" t="s">
        <v>15</v>
      </c>
      <c r="P7" s="247" t="s">
        <v>16</v>
      </c>
      <c r="Q7" s="246" t="s">
        <v>17</v>
      </c>
      <c r="R7" s="248" t="s">
        <v>18</v>
      </c>
      <c r="S7" s="249" t="s">
        <v>52</v>
      </c>
      <c r="T7" s="246" t="s">
        <v>19</v>
      </c>
      <c r="U7" s="246" t="s">
        <v>53</v>
      </c>
      <c r="V7" s="250" t="s">
        <v>146</v>
      </c>
      <c r="W7" s="250" t="s">
        <v>55</v>
      </c>
      <c r="X7" s="250" t="s">
        <v>54</v>
      </c>
      <c r="Y7" s="246" t="s">
        <v>20</v>
      </c>
      <c r="Z7" s="246" t="s">
        <v>21</v>
      </c>
      <c r="AA7" s="246" t="s">
        <v>22</v>
      </c>
      <c r="AB7" s="248" t="s">
        <v>23</v>
      </c>
      <c r="AC7" s="251" t="s">
        <v>24</v>
      </c>
      <c r="AD7" s="246" t="s">
        <v>25</v>
      </c>
      <c r="AE7" s="248" t="s">
        <v>26</v>
      </c>
      <c r="AF7" s="246" t="s">
        <v>188</v>
      </c>
      <c r="AG7" s="246" t="s">
        <v>28</v>
      </c>
      <c r="AH7" s="246" t="s">
        <v>29</v>
      </c>
      <c r="AI7" s="250" t="s">
        <v>45</v>
      </c>
      <c r="AJ7" s="246" t="s">
        <v>46</v>
      </c>
      <c r="AK7" s="252" t="s">
        <v>43</v>
      </c>
      <c r="AL7" s="513"/>
      <c r="AM7" s="513"/>
      <c r="AN7" s="513"/>
      <c r="AO7" s="513"/>
      <c r="AP7" s="253"/>
    </row>
    <row r="8" spans="1:42" s="45" customFormat="1" ht="10.5" x14ac:dyDescent="0.15">
      <c r="A8" s="46">
        <v>1</v>
      </c>
      <c r="B8" s="29">
        <v>25</v>
      </c>
      <c r="C8" s="30" t="str">
        <f>VLOOKUP($A8,'All cos summary'!$A$60:$B$65,2,FALSE)</f>
        <v>SI IB Equity</v>
      </c>
      <c r="D8" s="63" t="s">
        <v>560</v>
      </c>
      <c r="E8" s="254">
        <v>3642.1</v>
      </c>
      <c r="F8" s="65">
        <v>4965.8623219771371</v>
      </c>
      <c r="G8" s="255" t="s">
        <v>518</v>
      </c>
      <c r="H8" s="256">
        <v>104462.49999999999</v>
      </c>
      <c r="I8" s="256">
        <v>14316.499999999985</v>
      </c>
      <c r="J8" s="256">
        <v>9608.7999999999847</v>
      </c>
      <c r="K8" s="256">
        <v>9608.7999999999847</v>
      </c>
      <c r="L8" s="256">
        <f>IF(ISERROR(K8/$H8*100),"- ",(K8/$H8*100))</f>
        <v>9.1983247576881517</v>
      </c>
      <c r="M8" s="256">
        <f>IF(ISERROR(I8/$H8*100),"- ",(I8/$H8*100))</f>
        <v>13.704918032786873</v>
      </c>
      <c r="N8" s="256">
        <v>75.64383818951049</v>
      </c>
      <c r="O8" s="256">
        <v>75.64383818951049</v>
      </c>
      <c r="P8" s="257" t="s">
        <v>50</v>
      </c>
      <c r="Q8" s="256">
        <v>20.309289829461346</v>
      </c>
      <c r="R8" s="258">
        <v>17.844849279477597</v>
      </c>
      <c r="S8" s="256">
        <v>0</v>
      </c>
      <c r="T8" s="82">
        <f>IF(O8&lt;0,"- ",IF(ISERROR(($E8-S8)/O8),"- ",(($E8-S8)/O8)))</f>
        <v>48.148006330343094</v>
      </c>
      <c r="U8" s="256">
        <v>-8940.6</v>
      </c>
      <c r="V8" s="256">
        <v>4072</v>
      </c>
      <c r="W8" s="256">
        <v>0</v>
      </c>
      <c r="X8" s="256">
        <v>462644.56322700001</v>
      </c>
      <c r="Y8" s="82">
        <f>IF(I8&lt;0,"- ",IF(ISERROR((U8+W8+X8-V8)/I8),"- ",(U8+W8+X8-V8)/I8))</f>
        <v>31.406556297069848</v>
      </c>
      <c r="Z8" s="70">
        <f>IF(ISERROR(X8/H8),"- ",(X8/H8))</f>
        <v>4.4288099866172077</v>
      </c>
      <c r="AA8" s="256">
        <v>445.60965723236353</v>
      </c>
      <c r="AB8" s="71">
        <f>IF(AA8&lt;0,"- ",IF(ISERROR(($E8/AA8)),"- ",(($E8/AA8))))</f>
        <v>8.1732968325253861</v>
      </c>
      <c r="AC8" s="256">
        <v>34</v>
      </c>
      <c r="AD8" s="72">
        <f>IF(ISERROR(AC8/$E8*100),"- ",(AC8/$E8*100))</f>
        <v>0.93352736058867136</v>
      </c>
      <c r="AE8" s="259">
        <v>44.947481267171838</v>
      </c>
      <c r="AF8" s="256">
        <v>127.02687</v>
      </c>
      <c r="AG8" s="74">
        <v>-0.16603910942895853</v>
      </c>
      <c r="AH8" s="75">
        <v>90.170588235293991</v>
      </c>
      <c r="AI8" s="260">
        <f>IF(ISERROR(U8+W8+X8-V8),"- ",(U8+W8+X8-V8))</f>
        <v>449631.96322700003</v>
      </c>
      <c r="AJ8" s="261" t="e">
        <v>#REF!</v>
      </c>
      <c r="AK8" s="262" t="e">
        <v>#REF!</v>
      </c>
      <c r="AL8" s="263"/>
      <c r="AM8" s="264"/>
      <c r="AN8" s="265"/>
      <c r="AO8" s="56"/>
      <c r="AP8" s="264"/>
    </row>
    <row r="9" spans="1:42" s="45" customFormat="1" ht="10.5" x14ac:dyDescent="0.15">
      <c r="A9" s="46"/>
      <c r="B9" s="29">
        <v>26</v>
      </c>
      <c r="C9" s="47"/>
      <c r="D9" s="47" t="s">
        <v>841</v>
      </c>
      <c r="E9" s="266"/>
      <c r="F9" s="32"/>
      <c r="G9" s="255" t="s">
        <v>311</v>
      </c>
      <c r="H9" s="267">
        <v>112911.94130000002</v>
      </c>
      <c r="I9" s="267">
        <v>15313.508029079574</v>
      </c>
      <c r="J9" s="267">
        <v>9934.3535615943383</v>
      </c>
      <c r="K9" s="267">
        <v>9934.3535615943383</v>
      </c>
      <c r="L9" s="267">
        <f>IF(ISERROR(K9/$H9*100),"- ",(K9/$H9*100))</f>
        <v>8.7983196880827492</v>
      </c>
      <c r="M9" s="267">
        <f>IF(ISERROR(I9/$H9*100),"- ",(I9/$H9*100))</f>
        <v>13.562345888990194</v>
      </c>
      <c r="N9" s="267">
        <v>78.20670982127119</v>
      </c>
      <c r="O9" s="267">
        <v>78.20670982127119</v>
      </c>
      <c r="P9" s="268">
        <f>IF(AND(O9&lt;0,O8&lt;0),"NA",IF(AND(O9&gt;0,O8&lt;0),"LP",IF(AND(O9&lt;0,O8&gt;0),"PL",((O9/O8-1)*100))))</f>
        <v>3.3880771958449962</v>
      </c>
      <c r="Q9" s="267">
        <v>19.196136212515686</v>
      </c>
      <c r="R9" s="269">
        <v>16.703232886100505</v>
      </c>
      <c r="S9" s="267">
        <v>0</v>
      </c>
      <c r="T9" s="38">
        <f>IF(O9&lt;0,"- ",IF(ISERROR(($E8-S9)/O9),"- ",(($E8-S9)/O9)))</f>
        <v>46.57017292152338</v>
      </c>
      <c r="U9" s="267">
        <v>-9028.345960013341</v>
      </c>
      <c r="V9" s="267">
        <v>4072</v>
      </c>
      <c r="W9" s="267">
        <v>0</v>
      </c>
      <c r="X9" s="267">
        <v>462644.56322700001</v>
      </c>
      <c r="Y9" s="38">
        <f>IF(I9&lt;0,"- ",IF(ISERROR((U9+W9+X9-V9)/I9),"- ",(U9+W9+X9-V9)/I9))</f>
        <v>29.356057176012513</v>
      </c>
      <c r="Z9" s="39">
        <f>IF(ISERROR(X9/H9),"- ",(X9/H9))</f>
        <v>4.0973926929285724</v>
      </c>
      <c r="AA9" s="267">
        <v>490.81636705363474</v>
      </c>
      <c r="AB9" s="270">
        <f>IF(AA9&lt;0,"- ",IF(ISERROR(($E8/AA9)),"- ",(($E8/AA9))))</f>
        <v>7.4204941898402579</v>
      </c>
      <c r="AC9" s="267">
        <v>33</v>
      </c>
      <c r="AD9" s="41">
        <f>IF(ISERROR(AC9/$E8*100),"- ",(AC9/$E8*100))</f>
        <v>0.90607067351253412</v>
      </c>
      <c r="AE9" s="271">
        <v>42.195867944599854</v>
      </c>
      <c r="AF9" s="267">
        <v>127.02687</v>
      </c>
      <c r="AG9" s="43">
        <v>-0.15179907198932585</v>
      </c>
      <c r="AH9" s="44">
        <v>55.876529645397866</v>
      </c>
      <c r="AI9" s="272">
        <f>IF(ISERROR(U9+W9+X9-V9),"- ",(U9+W9+X9-V9))</f>
        <v>449544.21726698667</v>
      </c>
      <c r="AJ9" s="261" t="e">
        <v>#DIV/0!</v>
      </c>
      <c r="AK9" s="262">
        <v>0</v>
      </c>
      <c r="AO9" s="56"/>
      <c r="AP9" s="264"/>
    </row>
    <row r="10" spans="1:42" s="45" customFormat="1" ht="10.5" x14ac:dyDescent="0.15">
      <c r="A10" s="46"/>
      <c r="B10" s="29">
        <v>27</v>
      </c>
      <c r="C10" s="47"/>
      <c r="D10" s="49" t="s">
        <v>837</v>
      </c>
      <c r="E10" s="273"/>
      <c r="F10" s="51"/>
      <c r="G10" s="255" t="s">
        <v>407</v>
      </c>
      <c r="H10" s="267">
        <v>130769.84124608003</v>
      </c>
      <c r="I10" s="267">
        <v>18734.822369784069</v>
      </c>
      <c r="J10" s="267">
        <v>12761.510474810526</v>
      </c>
      <c r="K10" s="267">
        <v>12761.510474810526</v>
      </c>
      <c r="L10" s="267">
        <f>IF(ISERROR(K10/$H10*100),"- ",(K10/$H10*100))</f>
        <v>9.7587565704818555</v>
      </c>
      <c r="M10" s="267">
        <f>IF(ISERROR(I10/$H10*100),"- ",(I10/$H10*100))</f>
        <v>14.326561989571632</v>
      </c>
      <c r="N10" s="267">
        <v>100.46307899116563</v>
      </c>
      <c r="O10" s="267">
        <v>100.46307899116563</v>
      </c>
      <c r="P10" s="268">
        <f>IF(AND(O10&lt;0,O9&lt;0),"NA",IF(AND(O10&gt;0,O9&lt;0),"LP",IF(AND(O10&lt;0,O9&gt;0),"PL",((O10/O9-1)*100))))</f>
        <v>28.458388315731199</v>
      </c>
      <c r="Q10" s="267">
        <v>22.231815350015367</v>
      </c>
      <c r="R10" s="269">
        <v>19.170590653190661</v>
      </c>
      <c r="S10" s="267">
        <v>0</v>
      </c>
      <c r="T10" s="39">
        <f>IF(O10&lt;0,"- ",IF(ISERROR(($E8-S10)/O10),"- ",(($E8-S10)/O10)))</f>
        <v>36.2531194203223</v>
      </c>
      <c r="U10" s="267">
        <v>-16197.23697171829</v>
      </c>
      <c r="V10" s="267">
        <v>4072</v>
      </c>
      <c r="W10" s="267">
        <v>0</v>
      </c>
      <c r="X10" s="267">
        <v>462644.56322700001</v>
      </c>
      <c r="Y10" s="39">
        <f>IF(I10&lt;0,"- ",IF(ISERROR((U10+W10+X10-V10)/I10),"- ",(U10+W10+X10-V10)/I10))</f>
        <v>23.612464400450055</v>
      </c>
      <c r="Z10" s="39">
        <f>IF(ISERROR(X10/H10),"- ",(X10/H10))</f>
        <v>3.5378536734353365</v>
      </c>
      <c r="AA10" s="267">
        <v>557.27944604480047</v>
      </c>
      <c r="AB10" s="270">
        <f>IF(AA10&lt;0,"- ",IF(ISERROR(($E8/AA10)),"- ",(($E8/AA10))))</f>
        <v>6.5355003236692255</v>
      </c>
      <c r="AC10" s="267">
        <v>34</v>
      </c>
      <c r="AD10" s="41">
        <f>IF(ISERROR(AC10/$E8*100),"- ",(AC10/$E8*100))</f>
        <v>0.93352736058867136</v>
      </c>
      <c r="AE10" s="271">
        <v>33.843278885559386</v>
      </c>
      <c r="AF10" s="267">
        <v>127.02687</v>
      </c>
      <c r="AG10" s="43">
        <v>-0.24331806200405681</v>
      </c>
      <c r="AH10" s="44">
        <v>74.163424848920343</v>
      </c>
      <c r="AI10" s="272">
        <f>IF(ISERROR(U10+W10+X10-V10),"- ",(U10+W10+X10-V10))</f>
        <v>442375.32625528169</v>
      </c>
      <c r="AJ10" s="261" t="e">
        <v>#REF!</v>
      </c>
      <c r="AK10" s="262" t="e">
        <v>#REF!</v>
      </c>
      <c r="AO10" s="56"/>
      <c r="AP10" s="264"/>
    </row>
    <row r="11" spans="1:42" s="45" customFormat="1" ht="10.5" x14ac:dyDescent="0.15">
      <c r="A11" s="46"/>
      <c r="B11" s="29">
        <v>28</v>
      </c>
      <c r="D11" s="47" t="s">
        <v>1123</v>
      </c>
      <c r="E11" s="273"/>
      <c r="F11" s="52"/>
      <c r="G11" s="255" t="s">
        <v>458</v>
      </c>
      <c r="H11" s="267">
        <v>151268.09146430803</v>
      </c>
      <c r="I11" s="267">
        <v>22233.575922335262</v>
      </c>
      <c r="J11" s="267">
        <v>15710.955234426223</v>
      </c>
      <c r="K11" s="267">
        <v>15710.955234426223</v>
      </c>
      <c r="L11" s="267">
        <f>IF(ISERROR(K11/$H11*100),"- ",(K11/$H11*100))</f>
        <v>10.386166099103095</v>
      </c>
      <c r="M11" s="267">
        <f>IF(ISERROR(I11/$H11*100),"- ",(I11/$H11*100))</f>
        <v>14.698126820474435</v>
      </c>
      <c r="N11" s="267">
        <v>123.68214090787426</v>
      </c>
      <c r="O11" s="267">
        <v>123.68214090787426</v>
      </c>
      <c r="P11" s="268">
        <f>IF(AND(O11&lt;0,O10&lt;0),"NA",IF(AND(O11&gt;0,O10&lt;0),"LP",IF(AND(O11&lt;0,O10&gt;0),"PL",((O11/O10-1)*100))))</f>
        <v>23.112034938477667</v>
      </c>
      <c r="Q11" s="267">
        <v>24.010371676303382</v>
      </c>
      <c r="R11" s="269">
        <v>20.558165407601052</v>
      </c>
      <c r="S11" s="267">
        <v>0</v>
      </c>
      <c r="T11" s="39">
        <f>IF(O11&lt;0,"- ",IF(ISERROR(($E8-S11)/O11),"- ",(($E8-S11)/O11)))</f>
        <v>29.447258700937677</v>
      </c>
      <c r="U11" s="267">
        <v>-27126.766835078946</v>
      </c>
      <c r="V11" s="267">
        <v>4072</v>
      </c>
      <c r="W11" s="267">
        <v>0</v>
      </c>
      <c r="X11" s="267">
        <v>462644.56322700001</v>
      </c>
      <c r="Y11" s="39">
        <f>IF(I11&lt;0,"- ",IF(ISERROR((U11+W11+X11-V11)/I11),"- ",(U11+W11+X11-V11)/I11))</f>
        <v>19.405146428042734</v>
      </c>
      <c r="Z11" s="39">
        <f>IF(ISERROR(X11/H11),"- ",(X11/H11))</f>
        <v>3.0584412003119756</v>
      </c>
      <c r="AA11" s="267">
        <v>645.96158695267468</v>
      </c>
      <c r="AB11" s="270">
        <f>IF(AA11&lt;0,"- ",IF(ISERROR(($E8/AA11)),"- ",(($E8/AA11))))</f>
        <v>5.6382609640638464</v>
      </c>
      <c r="AC11" s="267">
        <v>35</v>
      </c>
      <c r="AD11" s="41">
        <f>IF(ISERROR(AC11/$E8*100),"- ",(AC11/$E8*100))</f>
        <v>0.96098404766480872</v>
      </c>
      <c r="AE11" s="271">
        <v>28.298345859059854</v>
      </c>
      <c r="AF11" s="267">
        <v>127.02687</v>
      </c>
      <c r="AG11" s="43">
        <v>-0.35496031351867458</v>
      </c>
      <c r="AH11" s="44">
        <v>90.727192611676315</v>
      </c>
      <c r="AI11" s="272">
        <f>IF(ISERROR(U11+W11+X11-V11),"- ",(U11+W11+X11-V11))</f>
        <v>431445.79639192106</v>
      </c>
      <c r="AJ11" s="261" t="e">
        <v>#REF!</v>
      </c>
      <c r="AK11" s="262" t="e">
        <v>#REF!</v>
      </c>
      <c r="AO11" s="56"/>
      <c r="AP11" s="264"/>
    </row>
    <row r="12" spans="1:42" s="45" customFormat="1" ht="10.35" customHeight="1" x14ac:dyDescent="0.15">
      <c r="A12" s="46"/>
      <c r="B12" s="46"/>
      <c r="E12" s="274"/>
      <c r="F12" s="76"/>
      <c r="G12" s="275"/>
      <c r="H12" s="56"/>
      <c r="I12" s="56"/>
      <c r="J12" s="56"/>
      <c r="K12" s="56"/>
      <c r="L12" s="44"/>
      <c r="M12" s="44"/>
      <c r="N12" s="44"/>
      <c r="O12" s="44"/>
      <c r="P12" s="276"/>
      <c r="Q12" s="57"/>
      <c r="R12" s="277"/>
      <c r="S12" s="278"/>
      <c r="T12" s="61"/>
      <c r="U12" s="61"/>
      <c r="V12" s="61"/>
      <c r="W12" s="61"/>
      <c r="X12" s="61"/>
      <c r="Y12" s="61"/>
      <c r="Z12" s="57"/>
      <c r="AA12" s="57"/>
      <c r="AB12" s="277"/>
      <c r="AC12" s="279"/>
      <c r="AD12" s="57"/>
      <c r="AE12" s="277"/>
      <c r="AF12" s="279"/>
      <c r="AG12" s="57"/>
      <c r="AH12" s="57"/>
      <c r="AI12" s="57"/>
      <c r="AJ12" s="280"/>
      <c r="AK12" s="281"/>
      <c r="AL12" s="282"/>
      <c r="AM12" s="282"/>
      <c r="AN12" s="282"/>
      <c r="AO12" s="282"/>
    </row>
    <row r="13" spans="1:42" s="45" customFormat="1" x14ac:dyDescent="0.15">
      <c r="A13" s="444">
        <v>2</v>
      </c>
      <c r="B13" s="29">
        <v>25</v>
      </c>
      <c r="C13" s="30" t="str">
        <f>VLOOKUP($A13,'All cos summary'!$A$60:$B$65,2,FALSE)</f>
        <v>ASTRA IB Equity</v>
      </c>
      <c r="D13" s="63" t="s">
        <v>1131</v>
      </c>
      <c r="E13" s="254">
        <v>1553.5</v>
      </c>
      <c r="F13" s="65">
        <v>4479.6654131970163</v>
      </c>
      <c r="G13" s="255" t="s">
        <v>518</v>
      </c>
      <c r="H13" s="256">
        <v>58324</v>
      </c>
      <c r="I13" s="256">
        <v>9459</v>
      </c>
      <c r="J13" s="256">
        <v>5109</v>
      </c>
      <c r="K13" s="256">
        <v>5109</v>
      </c>
      <c r="L13" s="256">
        <f>IF(ISERROR(K13/$H13*100),"- ",(K13/$H13*100))</f>
        <v>8.7596872642479937</v>
      </c>
      <c r="M13" s="256">
        <f>IF(ISERROR(I13/$H13*100),"- ",(I13/$H13*100))</f>
        <v>16.218023455181402</v>
      </c>
      <c r="N13" s="256">
        <v>19.01939328872508</v>
      </c>
      <c r="O13" s="256">
        <v>19.01939328872508</v>
      </c>
      <c r="P13" s="257" t="s">
        <v>50</v>
      </c>
      <c r="Q13" s="256">
        <v>13.296945469454696</v>
      </c>
      <c r="R13" s="258">
        <v>15.250326960661855</v>
      </c>
      <c r="S13" s="256">
        <v>0</v>
      </c>
      <c r="T13" s="82">
        <f>IF(O13&lt;0,"- ",IF(ISERROR(($E13-S13)/O13),"- ",(($E13-S13)/O13)))</f>
        <v>81.679787384223928</v>
      </c>
      <c r="U13" s="256">
        <v>-4644</v>
      </c>
      <c r="V13" s="256">
        <v>1160</v>
      </c>
      <c r="W13" s="256">
        <v>757</v>
      </c>
      <c r="X13" s="256">
        <v>417348.02822050004</v>
      </c>
      <c r="Y13" s="82">
        <f>IF(I13&lt;0,"- ",IF(ISERROR((U13+W13+X13-V13)/I13),"- ",(U13+W13+X13-V13)/I13))</f>
        <v>43.588225839993662</v>
      </c>
      <c r="Z13" s="70">
        <f>IF(ISERROR(X13/H13),"- ",(X13/H13))</f>
        <v>7.1556825358428782</v>
      </c>
      <c r="AA13" s="256">
        <v>134.65090140011472</v>
      </c>
      <c r="AB13" s="71">
        <f>IF(AA13&lt;0,"- ",IF(ISERROR(($E13/AA13)),"- ",(($E13/AA13))))</f>
        <v>11.537241740282003</v>
      </c>
      <c r="AC13" s="256">
        <v>3.7499999999999996</v>
      </c>
      <c r="AD13" s="72">
        <f>IF(ISERROR(AC13/$E13*100),"- ",(AC13/$E13*100))</f>
        <v>0.24139040875442547</v>
      </c>
      <c r="AE13" s="259">
        <v>19.716717263652377</v>
      </c>
      <c r="AF13" s="256">
        <v>268.62055600000002</v>
      </c>
      <c r="AG13" s="74">
        <v>-0.13342527150491296</v>
      </c>
      <c r="AH13" s="75">
        <v>17.009685230024214</v>
      </c>
      <c r="AI13" s="260">
        <f>IF(ISERROR(U13+W13+X13-V13),"- ",(U13+W13+X13-V13))</f>
        <v>412301.02822050004</v>
      </c>
      <c r="AJ13" s="261" t="e">
        <v>#DIV/0!</v>
      </c>
      <c r="AK13" s="262">
        <v>0</v>
      </c>
      <c r="AL13" s="263"/>
      <c r="AM13" s="264"/>
      <c r="AN13" s="265"/>
      <c r="AO13" s="56"/>
      <c r="AP13" s="264"/>
    </row>
    <row r="14" spans="1:42" s="45" customFormat="1" ht="10.5" x14ac:dyDescent="0.15">
      <c r="A14" s="46"/>
      <c r="B14" s="29">
        <v>26</v>
      </c>
      <c r="C14" s="47"/>
      <c r="D14" s="47" t="s">
        <v>842</v>
      </c>
      <c r="E14" s="266"/>
      <c r="F14" s="32"/>
      <c r="G14" s="255" t="s">
        <v>311</v>
      </c>
      <c r="H14" s="267">
        <v>65911.61305</v>
      </c>
      <c r="I14" s="267">
        <v>10769.489597477463</v>
      </c>
      <c r="J14" s="267">
        <v>5974.8320573282763</v>
      </c>
      <c r="K14" s="267">
        <v>5974.8320573282763</v>
      </c>
      <c r="L14" s="267">
        <f>IF(ISERROR(K14/$H14*100),"- ",(K14/$H14*100))</f>
        <v>9.0649155449978416</v>
      </c>
      <c r="M14" s="267">
        <f>IF(ISERROR(I14/$H14*100),"- ",(I14/$H14*100))</f>
        <v>16.339289996298252</v>
      </c>
      <c r="N14" s="267">
        <v>22.242646453789174</v>
      </c>
      <c r="O14" s="267">
        <v>22.242646453789174</v>
      </c>
      <c r="P14" s="268">
        <f>IF(AND(O14&lt;0,O13&lt;0),"NA",IF(AND(O14&gt;0,O13&lt;0),"LP",IF(AND(O14&lt;0,O13&gt;0),"PL",((O14/O13-1)*100))))</f>
        <v>16.947192353264363</v>
      </c>
      <c r="Q14" s="267">
        <v>13.256714191650518</v>
      </c>
      <c r="R14" s="269">
        <v>15.292742973490908</v>
      </c>
      <c r="S14" s="267">
        <v>0</v>
      </c>
      <c r="T14" s="38">
        <f>IF(O14&lt;0,"- ",IF(ISERROR(($E13-S14)/O14),"- ",(($E13-S14)/O14)))</f>
        <v>69.843307684969815</v>
      </c>
      <c r="U14" s="267">
        <v>-8436.7307642375345</v>
      </c>
      <c r="V14" s="267">
        <v>1160</v>
      </c>
      <c r="W14" s="267">
        <v>757</v>
      </c>
      <c r="X14" s="267">
        <v>417348.02822050004</v>
      </c>
      <c r="Y14" s="38">
        <f>IF(I14&lt;0,"- ",IF(ISERROR((U14+W14+X14-V14)/I14),"- ",(U14+W14+X14-V14)/I14))</f>
        <v>37.932001675543418</v>
      </c>
      <c r="Z14" s="39">
        <f>IF(ISERROR(X14/H14),"- ",(X14/H14))</f>
        <v>6.3319346759713389</v>
      </c>
      <c r="AA14" s="267">
        <v>152.3457299907021</v>
      </c>
      <c r="AB14" s="270">
        <f>IF(AA14&lt;0,"- ",IF(ISERROR(($E13/AA14)),"- ",(($E13/AA14))))</f>
        <v>10.197200801721273</v>
      </c>
      <c r="AC14" s="267">
        <v>4.25</v>
      </c>
      <c r="AD14" s="41">
        <f>IF(ISERROR(AC14/$E13*100),"- ",(AC14/$E13*100))</f>
        <v>0.27357579658834885</v>
      </c>
      <c r="AE14" s="271">
        <v>19.107438536280767</v>
      </c>
      <c r="AF14" s="267">
        <v>268.62055600000002</v>
      </c>
      <c r="AG14" s="43">
        <v>-0.21465543445595747</v>
      </c>
      <c r="AH14" s="44">
        <v>24.826090362805047</v>
      </c>
      <c r="AI14" s="272">
        <f>IF(ISERROR(U14+W14+X14-V14),"- ",(U14+W14+X14-V14))</f>
        <v>408508.29745626252</v>
      </c>
      <c r="AJ14" s="261" t="e">
        <v>#DIV/0!</v>
      </c>
      <c r="AK14" s="262">
        <v>0</v>
      </c>
      <c r="AO14" s="56"/>
      <c r="AP14" s="264"/>
    </row>
    <row r="15" spans="1:42" s="45" customFormat="1" ht="10.5" x14ac:dyDescent="0.15">
      <c r="A15" s="46"/>
      <c r="B15" s="29">
        <v>27</v>
      </c>
      <c r="C15" s="47"/>
      <c r="D15" s="49" t="s">
        <v>843</v>
      </c>
      <c r="E15" s="273"/>
      <c r="F15" s="51"/>
      <c r="G15" s="255" t="s">
        <v>407</v>
      </c>
      <c r="H15" s="267">
        <v>77286.05263250001</v>
      </c>
      <c r="I15" s="267">
        <v>13104.473898087868</v>
      </c>
      <c r="J15" s="267">
        <v>7751.9424640754605</v>
      </c>
      <c r="K15" s="267">
        <v>7751.9424640754605</v>
      </c>
      <c r="L15" s="267">
        <f>IF(ISERROR(K15/$H15*100),"- ",(K15/$H15*100))</f>
        <v>10.030195876268166</v>
      </c>
      <c r="M15" s="267">
        <f>IF(ISERROR(I15/$H15*100),"- ",(I15/$H15*100))</f>
        <v>16.955806968691306</v>
      </c>
      <c r="N15" s="267">
        <v>28.85833675392832</v>
      </c>
      <c r="O15" s="267">
        <v>28.85833675392832</v>
      </c>
      <c r="P15" s="268">
        <f>IF(AND(O15&lt;0,O14&lt;0),"NA",IF(AND(O15&gt;0,O14&lt;0),"LP",IF(AND(O15&lt;0,O14&gt;0),"PL",((O15/O14-1)*100))))</f>
        <v>29.743269596465318</v>
      </c>
      <c r="Q15" s="267">
        <v>15.129660326081234</v>
      </c>
      <c r="R15" s="269">
        <v>17.540406978060037</v>
      </c>
      <c r="S15" s="267">
        <v>0</v>
      </c>
      <c r="T15" s="39">
        <f>IF(O15&lt;0,"- ",IF(ISERROR(($E13-S15)/O15),"- ",(($E13-S15)/O15)))</f>
        <v>53.831931245605517</v>
      </c>
      <c r="U15" s="267">
        <v>-14762.305289909988</v>
      </c>
      <c r="V15" s="267">
        <v>1160</v>
      </c>
      <c r="W15" s="267">
        <v>757</v>
      </c>
      <c r="X15" s="267">
        <v>417348.02822050004</v>
      </c>
      <c r="Y15" s="39">
        <f>IF(I15&lt;0,"- ",IF(ISERROR((U15+W15+X15-V15)/I15),"- ",(U15+W15+X15-V15)/I15))</f>
        <v>30.690489832581093</v>
      </c>
      <c r="Z15" s="39">
        <f>IF(ISERROR(X15/H15),"- ",(X15/H15))</f>
        <v>5.4000432678974546</v>
      </c>
      <c r="AA15" s="267">
        <v>176.70406674463044</v>
      </c>
      <c r="AB15" s="270">
        <f>IF(AA15&lt;0,"- ",IF(ISERROR(($E13/AA15)),"- ",(($E13/AA15))))</f>
        <v>8.7915350711485907</v>
      </c>
      <c r="AC15" s="267">
        <v>4.5000000000000009</v>
      </c>
      <c r="AD15" s="41">
        <f>IF(ISERROR(AC15/$E13*100),"- ",(AC15/$E13*100))</f>
        <v>0.28966849050531063</v>
      </c>
      <c r="AE15" s="271">
        <v>15.593414264900218</v>
      </c>
      <c r="AF15" s="267">
        <v>268.62055600000002</v>
      </c>
      <c r="AG15" s="43">
        <v>-0.32840320629245146</v>
      </c>
      <c r="AH15" s="44">
        <v>36.61313627655904</v>
      </c>
      <c r="AI15" s="272">
        <f>IF(ISERROR(U15+W15+X15-V15),"- ",(U15+W15+X15-V15))</f>
        <v>402182.72293059004</v>
      </c>
      <c r="AJ15" s="261" t="e">
        <v>#DIV/0!</v>
      </c>
      <c r="AK15" s="262">
        <v>0</v>
      </c>
      <c r="AO15" s="56"/>
      <c r="AP15" s="264"/>
    </row>
    <row r="16" spans="1:42" s="45" customFormat="1" ht="10.5" x14ac:dyDescent="0.15">
      <c r="A16" s="46"/>
      <c r="B16" s="29">
        <v>28</v>
      </c>
      <c r="D16" s="47" t="s">
        <v>1122</v>
      </c>
      <c r="E16" s="273"/>
      <c r="F16" s="52"/>
      <c r="G16" s="255" t="s">
        <v>458</v>
      </c>
      <c r="H16" s="267">
        <v>90255.813492737492</v>
      </c>
      <c r="I16" s="267">
        <v>15863.796927118354</v>
      </c>
      <c r="J16" s="267">
        <v>9793.1076407031742</v>
      </c>
      <c r="K16" s="267">
        <v>9793.1076407031742</v>
      </c>
      <c r="L16" s="267">
        <f>IF(ISERROR(K16/$H16*100),"- ",(K16/$H16*100))</f>
        <v>10.850389866012547</v>
      </c>
      <c r="M16" s="267">
        <f>IF(ISERROR(I16/$H16*100),"- ",(I16/$H16*100))</f>
        <v>17.576482126987695</v>
      </c>
      <c r="N16" s="267">
        <v>36.457029895743247</v>
      </c>
      <c r="O16" s="267">
        <v>36.457029895743247</v>
      </c>
      <c r="P16" s="268">
        <f>IF(AND(O16&lt;0,O15&lt;0),"NA",IF(AND(O16&gt;0,O15&lt;0),"LP",IF(AND(O16&lt;0,O15&gt;0),"PL",((O16/O15-1)*100))))</f>
        <v>26.331015562705851</v>
      </c>
      <c r="Q16" s="267">
        <v>16.718800732538057</v>
      </c>
      <c r="R16" s="269">
        <v>18.920770925689702</v>
      </c>
      <c r="S16" s="267">
        <v>0</v>
      </c>
      <c r="T16" s="39">
        <f>IF(O16&lt;0,"- ",IF(ISERROR(($E13-S16)/O16),"- ",(($E13-S16)/O16)))</f>
        <v>42.611809147442038</v>
      </c>
      <c r="U16" s="267">
        <v>-23993.104976192939</v>
      </c>
      <c r="V16" s="267">
        <v>1160</v>
      </c>
      <c r="W16" s="267">
        <v>757</v>
      </c>
      <c r="X16" s="267">
        <v>417348.02822050004</v>
      </c>
      <c r="Y16" s="39">
        <f>IF(I16&lt;0,"- ",IF(ISERROR((U16+W16+X16-V16)/I16),"- ",(U16+W16+X16-V16)/I16))</f>
        <v>24.770357629362728</v>
      </c>
      <c r="Z16" s="39">
        <f>IF(ISERROR(X16/H16),"- ",(X16/H16))</f>
        <v>4.6240570226989561</v>
      </c>
      <c r="AA16" s="267">
        <v>208.66109664037367</v>
      </c>
      <c r="AB16" s="270">
        <f>IF(AA16&lt;0,"- ",IF(ISERROR(($E13/AA16)),"- ",(($E13/AA16))))</f>
        <v>7.4450869137213882</v>
      </c>
      <c r="AC16" s="267">
        <v>4.5000000000000009</v>
      </c>
      <c r="AD16" s="41">
        <f>IF(ISERROR(AC16/$E13*100),"- ",(AC16/$E13*100))</f>
        <v>0.28966849050531063</v>
      </c>
      <c r="AE16" s="271">
        <v>12.343298433439923</v>
      </c>
      <c r="AF16" s="267">
        <v>268.62055600000002</v>
      </c>
      <c r="AG16" s="43">
        <v>-0.45687661660457152</v>
      </c>
      <c r="AH16" s="44">
        <v>35.708476515739861</v>
      </c>
      <c r="AI16" s="272">
        <f>IF(ISERROR(U16+W16+X16-V16),"- ",(U16+W16+X16-V16))</f>
        <v>392951.92324430711</v>
      </c>
      <c r="AJ16" s="261" t="e">
        <v>#DIV/0!</v>
      </c>
      <c r="AK16" s="262">
        <v>0</v>
      </c>
      <c r="AO16" s="56"/>
      <c r="AP16" s="264"/>
    </row>
    <row r="17" spans="1:42" s="45" customFormat="1" ht="10.35" customHeight="1" x14ac:dyDescent="0.15">
      <c r="A17" s="46"/>
      <c r="B17" s="46"/>
      <c r="E17" s="274"/>
      <c r="F17" s="76"/>
      <c r="G17" s="275"/>
      <c r="H17" s="56"/>
      <c r="I17" s="56"/>
      <c r="J17" s="56"/>
      <c r="K17" s="56"/>
      <c r="L17" s="44"/>
      <c r="M17" s="44"/>
      <c r="N17" s="44"/>
      <c r="O17" s="44"/>
      <c r="P17" s="276"/>
      <c r="Q17" s="57"/>
      <c r="R17" s="277"/>
      <c r="S17" s="278"/>
      <c r="T17" s="61"/>
      <c r="U17" s="61"/>
      <c r="V17" s="61"/>
      <c r="W17" s="61"/>
      <c r="X17" s="61"/>
      <c r="Y17" s="61"/>
      <c r="Z17" s="57"/>
      <c r="AA17" s="57"/>
      <c r="AB17" s="277"/>
      <c r="AC17" s="279"/>
      <c r="AD17" s="57"/>
      <c r="AE17" s="277"/>
      <c r="AF17" s="57"/>
      <c r="AG17" s="57"/>
      <c r="AH17" s="44"/>
      <c r="AI17" s="57"/>
      <c r="AJ17" s="280"/>
      <c r="AK17" s="281"/>
      <c r="AL17" s="282"/>
      <c r="AM17" s="282"/>
      <c r="AN17" s="282"/>
      <c r="AO17" s="282"/>
    </row>
    <row r="18" spans="1:42" s="45" customFormat="1" x14ac:dyDescent="0.15">
      <c r="A18" s="444">
        <v>3</v>
      </c>
      <c r="B18" s="29">
        <v>25</v>
      </c>
      <c r="C18" s="30" t="str">
        <f>VLOOKUP($A18,'All cos summary'!$A$60:$B$65,2,FALSE)</f>
        <v>CPBI IB Equity</v>
      </c>
      <c r="D18" s="63" t="s">
        <v>556</v>
      </c>
      <c r="E18" s="254">
        <v>720.05</v>
      </c>
      <c r="F18" s="65">
        <v>1717.121896092953</v>
      </c>
      <c r="G18" s="255" t="s">
        <v>518</v>
      </c>
      <c r="H18" s="256">
        <v>45278.021000000001</v>
      </c>
      <c r="I18" s="256">
        <v>4865.5190000000002</v>
      </c>
      <c r="J18" s="256" t="s">
        <v>50</v>
      </c>
      <c r="K18" s="256">
        <v>1994.1679999999999</v>
      </c>
      <c r="L18" s="256">
        <f>IF(ISERROR(K18/$H18*100),"- ",(K18/$H18*100))</f>
        <v>4.404273764526943</v>
      </c>
      <c r="M18" s="256">
        <f>IF(ISERROR(I18/$H18*100),"- ",(I18/$H18*100))</f>
        <v>10.74587380928155</v>
      </c>
      <c r="N18" s="256">
        <v>8.3622346951156494</v>
      </c>
      <c r="O18" s="256">
        <v>8.9614653502720998</v>
      </c>
      <c r="P18" s="257" t="s">
        <v>50</v>
      </c>
      <c r="Q18" s="256">
        <v>9.290840478374383</v>
      </c>
      <c r="R18" s="258">
        <v>7.8208257846009497</v>
      </c>
      <c r="S18" s="256">
        <v>0</v>
      </c>
      <c r="T18" s="82">
        <f>IF(O18&lt;0,"- ",IF(ISERROR(($E18-S18)/O18),"- ",(($E18-S18)/O18)))</f>
        <v>80.349582557738373</v>
      </c>
      <c r="U18" s="256">
        <v>14245.783000000001</v>
      </c>
      <c r="V18" s="256">
        <v>7298.6670000000004</v>
      </c>
      <c r="W18" s="256">
        <v>142.02199999999999</v>
      </c>
      <c r="X18" s="256">
        <v>159975.66144949998</v>
      </c>
      <c r="Y18" s="82">
        <f>IF(I18&lt;0,"- ",IF(ISERROR((U18+W18+X18-V18)/I18),"- ",(U18+W18+X18-V18)/I18))</f>
        <v>34.336480743267053</v>
      </c>
      <c r="Z18" s="70">
        <f>IF(ISERROR(X18/H18),"- ",(X18/H18))</f>
        <v>3.5331858132558396</v>
      </c>
      <c r="AA18" s="256">
        <v>106.28443290027727</v>
      </c>
      <c r="AB18" s="71">
        <f>IF(AA18&lt;0,"- ",IF(ISERROR(($E18/AA18)),"- ",(($E18/AA18))))</f>
        <v>6.7747456551383785</v>
      </c>
      <c r="AC18" s="256">
        <v>0.99999999999999989</v>
      </c>
      <c r="AD18" s="72">
        <f>IF(ISERROR(AC18/$E18*100),"- ",(AC18/$E18*100))</f>
        <v>0.13887924449690994</v>
      </c>
      <c r="AE18" s="259">
        <v>11.958525878065799</v>
      </c>
      <c r="AF18" s="256">
        <v>222.52699999999999</v>
      </c>
      <c r="AG18" s="74">
        <v>0.62128447222429939</v>
      </c>
      <c r="AH18" s="75">
        <v>5.0612319402211003</v>
      </c>
      <c r="AI18" s="260">
        <f>IF(ISERROR(U18+W18+X18-V18),"- ",(U18+W18+X18-V18))</f>
        <v>167064.79944949999</v>
      </c>
      <c r="AJ18" s="261" t="e">
        <v>#DIV/0!</v>
      </c>
      <c r="AK18" s="262">
        <v>0</v>
      </c>
      <c r="AL18" s="263"/>
      <c r="AM18" s="264"/>
      <c r="AN18" s="265"/>
      <c r="AO18" s="56"/>
      <c r="AP18" s="264"/>
    </row>
    <row r="19" spans="1:42" s="45" customFormat="1" ht="10.5" x14ac:dyDescent="0.15">
      <c r="A19" s="46"/>
      <c r="B19" s="29">
        <v>26</v>
      </c>
      <c r="C19" s="47"/>
      <c r="D19" s="47" t="s">
        <v>844</v>
      </c>
      <c r="E19" s="266"/>
      <c r="F19" s="32"/>
      <c r="G19" s="255" t="s">
        <v>311</v>
      </c>
      <c r="H19" s="267">
        <v>54021.240519999999</v>
      </c>
      <c r="I19" s="267">
        <v>6654.4860052049999</v>
      </c>
      <c r="J19" s="267" t="s">
        <v>50</v>
      </c>
      <c r="K19" s="267">
        <v>2810.0400519037498</v>
      </c>
      <c r="L19" s="267">
        <f>IF(ISERROR(K19/$H19*100),"- ",(K19/$H19*100))</f>
        <v>5.2017318092934275</v>
      </c>
      <c r="M19" s="267">
        <f>IF(ISERROR(I19/$H19*100),"- ",(I19/$H19*100))</f>
        <v>12.318276924317102</v>
      </c>
      <c r="N19" s="267">
        <v>12.2857992598819</v>
      </c>
      <c r="O19" s="267">
        <v>12.627861122038</v>
      </c>
      <c r="P19" s="268">
        <f>IF(AND(O19&lt;0,O18&lt;0),"NA",IF(AND(O19&gt;0,O18&lt;0),"LP",IF(AND(O19&lt;0,O18&gt;0),"PL",((O19/O18-1)*100))))</f>
        <v>40.912904625074262</v>
      </c>
      <c r="Q19" s="267">
        <v>13.169221578551673</v>
      </c>
      <c r="R19" s="269">
        <v>10.834667551370151</v>
      </c>
      <c r="S19" s="267">
        <v>0</v>
      </c>
      <c r="T19" s="38">
        <f>IF(O19&lt;0,"- ",IF(ISERROR(($E18-S19)/O19),"- ",(($E18-S19)/O19)))</f>
        <v>57.020741124827296</v>
      </c>
      <c r="U19" s="267">
        <v>10597.241399256876</v>
      </c>
      <c r="V19" s="267">
        <v>4798.6670000000004</v>
      </c>
      <c r="W19" s="267">
        <v>142.02199999999999</v>
      </c>
      <c r="X19" s="267">
        <v>159975.66144949998</v>
      </c>
      <c r="Y19" s="38">
        <f>IF(I19&lt;0,"- ",IF(ISERROR((U19+W19+X19-V19)/I19),"- ",(U19+W19+X19-V19)/I19))</f>
        <v>24.932993730692445</v>
      </c>
      <c r="Z19" s="39">
        <f>IF(ISERROR(X19/H19),"- ",(X19/H19))</f>
        <v>2.961347423894737</v>
      </c>
      <c r="AA19" s="267">
        <v>115.91229402231528</v>
      </c>
      <c r="AB19" s="270">
        <f>IF(AA19&lt;0,"- ",IF(ISERROR(($E18/AA19)),"- ",(($E18/AA19))))</f>
        <v>6.2120244109859213</v>
      </c>
      <c r="AC19" s="267">
        <v>2.9999999999999996</v>
      </c>
      <c r="AD19" s="41">
        <f>IF(ISERROR(AC19/$E18*100),"- ",(AC19/$E18*100))</f>
        <v>0.4166377334907298</v>
      </c>
      <c r="AE19" s="271">
        <v>24.418435761002598</v>
      </c>
      <c r="AF19" s="267">
        <v>222.52699999999999</v>
      </c>
      <c r="AG19" s="43">
        <v>0.42620124321064778</v>
      </c>
      <c r="AH19" s="44">
        <v>4.1608357864798204</v>
      </c>
      <c r="AI19" s="272">
        <f>IF(ISERROR(U19+W19+X19-V19),"- ",(U19+W19+X19-V19))</f>
        <v>165916.25784875688</v>
      </c>
      <c r="AJ19" s="261" t="e">
        <v>#DIV/0!</v>
      </c>
      <c r="AK19" s="262">
        <v>0</v>
      </c>
      <c r="AO19" s="56"/>
      <c r="AP19" s="264"/>
    </row>
    <row r="20" spans="1:42" s="45" customFormat="1" ht="10.5" x14ac:dyDescent="0.15">
      <c r="A20" s="46"/>
      <c r="B20" s="29">
        <v>27</v>
      </c>
      <c r="C20" s="47"/>
      <c r="D20" s="49" t="s">
        <v>845</v>
      </c>
      <c r="E20" s="273"/>
      <c r="F20" s="51"/>
      <c r="G20" s="255" t="s">
        <v>407</v>
      </c>
      <c r="H20" s="267">
        <v>62307.658621822004</v>
      </c>
      <c r="I20" s="267">
        <v>9311.7059798052305</v>
      </c>
      <c r="J20" s="267" t="s">
        <v>50</v>
      </c>
      <c r="K20" s="267">
        <v>5529.8880148539201</v>
      </c>
      <c r="L20" s="267">
        <f>IF(ISERROR(K20/$H20*100),"- ",(K20/$H20*100))</f>
        <v>8.8751337109579467</v>
      </c>
      <c r="M20" s="267">
        <f>IF(ISERROR(I20/$H20*100),"- ",(I20/$H20*100))</f>
        <v>14.944721380597652</v>
      </c>
      <c r="N20" s="267">
        <v>24.8504137244196</v>
      </c>
      <c r="O20" s="267">
        <v>24.8504137244196</v>
      </c>
      <c r="P20" s="268">
        <f>IF(AND(O20&lt;0,O19&lt;0),"NA",IF(AND(O20&gt;0,O19&lt;0),"LP",IF(AND(O20&lt;0,O19&gt;0),"PL",((O20/O19-1)*100))))</f>
        <v>96.790362867159956</v>
      </c>
      <c r="Q20" s="267">
        <v>20.44406124341149</v>
      </c>
      <c r="R20" s="269">
        <v>17.955380407430209</v>
      </c>
      <c r="S20" s="267">
        <v>0</v>
      </c>
      <c r="T20" s="39">
        <f>IF(O20&lt;0,"- ",IF(ISERROR(($E18-S20)/O20),"- ",(($E18-S20)/O20)))</f>
        <v>28.975372723570914</v>
      </c>
      <c r="U20" s="267">
        <v>6069.9580802795044</v>
      </c>
      <c r="V20" s="267">
        <v>3798.6670000000004</v>
      </c>
      <c r="W20" s="267">
        <v>142.02199999999999</v>
      </c>
      <c r="X20" s="267">
        <v>159975.66144949998</v>
      </c>
      <c r="Y20" s="39">
        <f>IF(I20&lt;0,"- ",IF(ISERROR((U20+W20+X20-V20)/I20),"- ",(U20+W20+X20-V20)/I20))</f>
        <v>17.439229168313595</v>
      </c>
      <c r="Z20" s="39">
        <f>IF(ISERROR(X20/H20),"- ",(X20/H20))</f>
        <v>2.5675120039492501</v>
      </c>
      <c r="AA20" s="267">
        <v>137.76270774673489</v>
      </c>
      <c r="AB20" s="270">
        <f>IF(AA20&lt;0,"- ",IF(ISERROR(($E18/AA20)),"- ",(($E18/AA20))))</f>
        <v>5.2267410518944732</v>
      </c>
      <c r="AC20" s="267">
        <v>2.9999999999999996</v>
      </c>
      <c r="AD20" s="41">
        <f>IF(ISERROR(AC20/$E18*100),"- ",(AC20/$E18*100))</f>
        <v>0.4166377334907298</v>
      </c>
      <c r="AE20" s="271">
        <v>12.0722336185977</v>
      </c>
      <c r="AF20" s="267">
        <v>222.52699999999999</v>
      </c>
      <c r="AG20" s="43">
        <v>0.21398113641315364</v>
      </c>
      <c r="AH20" s="44">
        <v>13.6904167371152</v>
      </c>
      <c r="AI20" s="272">
        <f>IF(ISERROR(U20+W20+X20-V20),"- ",(U20+W20+X20-V20))</f>
        <v>162388.97452977949</v>
      </c>
      <c r="AJ20" s="261" t="e">
        <v>#DIV/0!</v>
      </c>
      <c r="AK20" s="262">
        <v>0</v>
      </c>
      <c r="AO20" s="56"/>
      <c r="AP20" s="264"/>
    </row>
    <row r="21" spans="1:42" s="45" customFormat="1" ht="10.5" x14ac:dyDescent="0.15">
      <c r="A21" s="46"/>
      <c r="B21" s="29">
        <v>28</v>
      </c>
      <c r="D21" s="47" t="s">
        <v>1123</v>
      </c>
      <c r="E21" s="273"/>
      <c r="F21" s="52"/>
      <c r="G21" s="255" t="s">
        <v>458</v>
      </c>
      <c r="H21" s="267">
        <v>73311.1461933221</v>
      </c>
      <c r="I21" s="267">
        <v>11284.1995475605</v>
      </c>
      <c r="J21" s="267" t="s">
        <v>50</v>
      </c>
      <c r="K21" s="267">
        <v>7142.5684856703701</v>
      </c>
      <c r="L21" s="267">
        <f>IF(ISERROR(K21/$H21*100),"- ",(K21/$H21*100))</f>
        <v>9.7428138237470172</v>
      </c>
      <c r="M21" s="267">
        <f>IF(ISERROR(I21/$H21*100),"- ",(I21/$H21*100))</f>
        <v>15.392201777617789</v>
      </c>
      <c r="N21" s="267">
        <v>32.097536414324402</v>
      </c>
      <c r="O21" s="267">
        <v>32.097536414324402</v>
      </c>
      <c r="P21" s="268">
        <f>IF(AND(O21&lt;0,O20&lt;0),"NA",IF(AND(O21&gt;0,O20&lt;0),"LP",IF(AND(O21&lt;0,O20&gt;0),"PL",((O21/O20-1)*100))))</f>
        <v>29.162986058390317</v>
      </c>
      <c r="Q21" s="267">
        <v>23.756210182395261</v>
      </c>
      <c r="R21" s="269">
        <v>19.162883594556128</v>
      </c>
      <c r="S21" s="267">
        <v>0</v>
      </c>
      <c r="T21" s="39">
        <f>IF(O21&lt;0,"- ",IF(ISERROR(($E18-S21)/O21),"- ",(($E18-S21)/O21)))</f>
        <v>22.433185859044869</v>
      </c>
      <c r="U21" s="267">
        <v>3470.9925384212247</v>
      </c>
      <c r="V21" s="267">
        <v>2798.6670000000004</v>
      </c>
      <c r="W21" s="267">
        <v>142.02199999999999</v>
      </c>
      <c r="X21" s="267">
        <v>159975.66144949998</v>
      </c>
      <c r="Y21" s="39">
        <f>IF(I21&lt;0,"- ",IF(ISERROR((U21+W21+X21-V21)/I21),"- ",(U21+W21+X21-V21)/I21))</f>
        <v>14.249128465889456</v>
      </c>
      <c r="Z21" s="39">
        <f>IF(ISERROR(X21/H21),"- ",(X21/H21))</f>
        <v>2.1821465050845452</v>
      </c>
      <c r="AA21" s="267">
        <v>166.86024416105934</v>
      </c>
      <c r="AB21" s="270">
        <f>IF(AA21&lt;0,"- ",IF(ISERROR(($E18/AA21)),"- ",(($E18/AA21))))</f>
        <v>4.3152879442330345</v>
      </c>
      <c r="AC21" s="267">
        <v>2.9999999999999996</v>
      </c>
      <c r="AD21" s="41">
        <f>IF(ISERROR(AC21/$E18*100),"- ",(AC21/$E18*100))</f>
        <v>0.4166377334907298</v>
      </c>
      <c r="AE21" s="271">
        <v>9.3465117112887395</v>
      </c>
      <c r="AF21" s="267">
        <v>222.52699999999999</v>
      </c>
      <c r="AG21" s="43">
        <v>0.10198172145865354</v>
      </c>
      <c r="AH21" s="44">
        <v>35.110392412388997</v>
      </c>
      <c r="AI21" s="272">
        <f>IF(ISERROR(U21+W21+X21-V21),"- ",(U21+W21+X21-V21))</f>
        <v>160790.00898792123</v>
      </c>
      <c r="AJ21" s="261" t="e">
        <v>#DIV/0!</v>
      </c>
      <c r="AK21" s="262">
        <v>0</v>
      </c>
      <c r="AO21" s="56"/>
      <c r="AP21" s="264"/>
    </row>
    <row r="22" spans="1:42" s="45" customFormat="1" ht="10.35" customHeight="1" x14ac:dyDescent="0.15">
      <c r="A22" s="46"/>
      <c r="B22" s="46"/>
      <c r="E22" s="274"/>
      <c r="F22" s="76"/>
      <c r="G22" s="275"/>
      <c r="H22" s="56"/>
      <c r="I22" s="56"/>
      <c r="J22" s="56"/>
      <c r="K22" s="56"/>
      <c r="L22" s="44"/>
      <c r="M22" s="44"/>
      <c r="N22" s="44"/>
      <c r="O22" s="44"/>
      <c r="P22" s="276"/>
      <c r="Q22" s="57"/>
      <c r="R22" s="277"/>
      <c r="S22" s="278"/>
      <c r="T22" s="61"/>
      <c r="U22" s="61"/>
      <c r="V22" s="61"/>
      <c r="W22" s="61"/>
      <c r="X22" s="61"/>
      <c r="Y22" s="61"/>
      <c r="Z22" s="57"/>
      <c r="AA22" s="57"/>
      <c r="AB22" s="277"/>
      <c r="AC22" s="279"/>
      <c r="AD22" s="57"/>
      <c r="AE22" s="277"/>
      <c r="AF22" s="57"/>
      <c r="AG22" s="57"/>
      <c r="AH22" s="44"/>
      <c r="AI22" s="57"/>
      <c r="AJ22" s="280"/>
      <c r="AK22" s="281"/>
      <c r="AL22" s="282"/>
      <c r="AM22" s="282"/>
      <c r="AN22" s="282"/>
      <c r="AO22" s="282"/>
    </row>
    <row r="23" spans="1:42" s="45" customFormat="1" ht="10.5" x14ac:dyDescent="0.15">
      <c r="A23" s="46">
        <v>4</v>
      </c>
      <c r="B23" s="29">
        <v>25</v>
      </c>
      <c r="C23" s="30" t="str">
        <f>VLOOKUP($A23,'All cos summary'!$A$60:$B$65,2,FALSE)</f>
        <v>KJC IB Equity</v>
      </c>
      <c r="D23" s="63" t="s">
        <v>559</v>
      </c>
      <c r="E23" s="254">
        <v>966.05</v>
      </c>
      <c r="F23" s="65">
        <v>1651.53218219825</v>
      </c>
      <c r="G23" s="255" t="s">
        <v>518</v>
      </c>
      <c r="H23" s="256">
        <v>46350.7</v>
      </c>
      <c r="I23" s="256">
        <v>6261.7999999999956</v>
      </c>
      <c r="J23" s="256">
        <v>3000.1999999999948</v>
      </c>
      <c r="K23" s="256">
        <v>3000.1999999999948</v>
      </c>
      <c r="L23" s="256">
        <f>IF(ISERROR(K23/$H23*100),"- ",(K23/$H23*100))</f>
        <v>6.4728256531184964</v>
      </c>
      <c r="M23" s="256">
        <f>IF(ISERROR(I23/$H23*100),"- ",(I23/$H23*100))</f>
        <v>13.509612584060211</v>
      </c>
      <c r="N23" s="256">
        <v>18.833647206528529</v>
      </c>
      <c r="O23" s="256">
        <v>18.833647206528529</v>
      </c>
      <c r="P23" s="257" t="s">
        <v>50</v>
      </c>
      <c r="Q23" s="256">
        <v>12.319443898435674</v>
      </c>
      <c r="R23" s="258">
        <v>11.192959351746994</v>
      </c>
      <c r="S23" s="256">
        <v>0</v>
      </c>
      <c r="T23" s="82">
        <f>IF(O23&lt;0,"- ",IF(ISERROR(($E23-S23)/O23),"- ",(($E23-S23)/O23)))</f>
        <v>51.29383541097269</v>
      </c>
      <c r="U23" s="256">
        <v>-4069.2</v>
      </c>
      <c r="V23" s="256">
        <v>1087.4000000000001</v>
      </c>
      <c r="W23" s="256">
        <v>657.5</v>
      </c>
      <c r="X23" s="256">
        <v>153864.99575449998</v>
      </c>
      <c r="Y23" s="82">
        <f>IF(I23&lt;0,"- ",IF(ISERROR((U23+W23+X23-V23)/I23),"- ",(U23+W23+X23-V23)/I23))</f>
        <v>23.853507897808949</v>
      </c>
      <c r="Z23" s="70">
        <f>IF(ISERROR(X23/H23),"- ",(X23/H23))</f>
        <v>3.3195829999223312</v>
      </c>
      <c r="AA23" s="256">
        <v>172.27495291902068</v>
      </c>
      <c r="AB23" s="71">
        <f>IF(AA23&lt;0,"- ",IF(ISERROR(($E23/AA23)),"- ",(($E23/AA23))))</f>
        <v>5.6076056538184051</v>
      </c>
      <c r="AC23" s="256">
        <v>5.6500941619585587</v>
      </c>
      <c r="AD23" s="72">
        <f>IF(ISERROR(AC23/$E23*100),"- ",(AC23/$E23*100))</f>
        <v>0.58486560343238536</v>
      </c>
      <c r="AE23" s="259">
        <v>30</v>
      </c>
      <c r="AF23" s="256">
        <v>159.30000000000001</v>
      </c>
      <c r="AG23" s="74">
        <v>-0.14835663634540713</v>
      </c>
      <c r="AH23" s="75">
        <v>23.004493260109811</v>
      </c>
      <c r="AI23" s="260">
        <f>IF(ISERROR(U23+W23+X23-V23),"- ",(U23+W23+X23-V23))</f>
        <v>149365.89575449997</v>
      </c>
      <c r="AJ23" s="261" t="e">
        <v>#DIV/0!</v>
      </c>
      <c r="AK23" s="262">
        <v>0</v>
      </c>
      <c r="AL23" s="263"/>
      <c r="AM23" s="264"/>
      <c r="AN23" s="265"/>
      <c r="AO23" s="56"/>
      <c r="AP23" s="264"/>
    </row>
    <row r="24" spans="1:42" s="45" customFormat="1" ht="10.5" x14ac:dyDescent="0.15">
      <c r="A24" s="46"/>
      <c r="B24" s="29">
        <v>26</v>
      </c>
      <c r="C24" s="47"/>
      <c r="D24" s="47" t="s">
        <v>846</v>
      </c>
      <c r="E24" s="266"/>
      <c r="F24" s="32"/>
      <c r="G24" s="255" t="s">
        <v>311</v>
      </c>
      <c r="H24" s="267">
        <v>47409.202454637125</v>
      </c>
      <c r="I24" s="267">
        <v>8392.0956042604812</v>
      </c>
      <c r="J24" s="267">
        <v>4886.8966643221975</v>
      </c>
      <c r="K24" s="267">
        <v>4886.8966643221975</v>
      </c>
      <c r="L24" s="267">
        <f>IF(ISERROR(K24/$H24*100),"- ",(K24/$H24*100))</f>
        <v>10.307907349840278</v>
      </c>
      <c r="M24" s="267">
        <f>IF(ISERROR(I24/$H24*100),"- ",(I24/$H24*100))</f>
        <v>17.701406414272309</v>
      </c>
      <c r="N24" s="267">
        <v>30.677317415707453</v>
      </c>
      <c r="O24" s="267">
        <v>30.677317415707453</v>
      </c>
      <c r="P24" s="268">
        <f>IF(AND(O24&lt;0,O23&lt;0),"NA",IF(AND(O24&gt;0,O23&lt;0),"LP",IF(AND(O24&lt;0,O23&gt;0),"PL",((O24/O23-1)*100))))</f>
        <v>62.885696430978143</v>
      </c>
      <c r="Q24" s="267">
        <v>16.933578989223907</v>
      </c>
      <c r="R24" s="269">
        <v>16.762460967876038</v>
      </c>
      <c r="S24" s="267">
        <v>0</v>
      </c>
      <c r="T24" s="38">
        <f>IF(O24&lt;0,"- ",IF(ISERROR(($E23-S24)/O24),"- ",(($E23-S24)/O24)))</f>
        <v>31.490693495428037</v>
      </c>
      <c r="U24" s="267">
        <v>-8737.3877170785781</v>
      </c>
      <c r="V24" s="267">
        <v>1293.7</v>
      </c>
      <c r="W24" s="267">
        <v>657.5</v>
      </c>
      <c r="X24" s="267">
        <v>153864.99575449998</v>
      </c>
      <c r="Y24" s="38">
        <f>IF(I24&lt;0,"- ",IF(ISERROR((U24+W24+X24-V24)/I24),"- ",(U24+W24+X24-V24)/I24))</f>
        <v>17.21755981474595</v>
      </c>
      <c r="Z24" s="39">
        <f>IF(ISERROR(X24/H24),"- ",(X24/H24))</f>
        <v>3.2454668669384112</v>
      </c>
      <c r="AA24" s="267">
        <v>193.74907511001592</v>
      </c>
      <c r="AB24" s="270">
        <f>IF(AA24&lt;0,"- ",IF(ISERROR(($E23/AA24)),"- ",(($E23/AA24))))</f>
        <v>4.9860883178484894</v>
      </c>
      <c r="AC24" s="267">
        <v>9.2031952247122355</v>
      </c>
      <c r="AD24" s="41">
        <f>IF(ISERROR(AC24/$E23*100),"- ",(AC24/$E23*100))</f>
        <v>0.95266241133608354</v>
      </c>
      <c r="AE24" s="271">
        <v>30</v>
      </c>
      <c r="AF24" s="267">
        <v>159.30000000000001</v>
      </c>
      <c r="AG24" s="43">
        <v>-0.29308965603352316</v>
      </c>
      <c r="AH24" s="44">
        <v>28.724915655268752</v>
      </c>
      <c r="AI24" s="272">
        <f>IF(ISERROR(U24+W24+X24-V24),"- ",(U24+W24+X24-V24))</f>
        <v>144491.40803742138</v>
      </c>
      <c r="AJ24" s="261" t="e">
        <v>#DIV/0!</v>
      </c>
      <c r="AK24" s="262">
        <v>0</v>
      </c>
      <c r="AO24" s="56"/>
      <c r="AP24" s="264"/>
    </row>
    <row r="25" spans="1:42" s="45" customFormat="1" ht="10.5" x14ac:dyDescent="0.15">
      <c r="A25" s="46"/>
      <c r="B25" s="29">
        <v>27</v>
      </c>
      <c r="C25" s="47"/>
      <c r="D25" s="49" t="s">
        <v>826</v>
      </c>
      <c r="E25" s="273"/>
      <c r="F25" s="51"/>
      <c r="G25" s="255" t="s">
        <v>407</v>
      </c>
      <c r="H25" s="267">
        <v>51013.869215343613</v>
      </c>
      <c r="I25" s="267">
        <v>8420.3421891996986</v>
      </c>
      <c r="J25" s="267">
        <v>5259.2217242598254</v>
      </c>
      <c r="K25" s="267">
        <v>5259.2217242598254</v>
      </c>
      <c r="L25" s="267">
        <f>IF(ISERROR(K25/$H25*100),"- ",(K25/$H25*100))</f>
        <v>10.309395866561699</v>
      </c>
      <c r="M25" s="267">
        <f>IF(ISERROR(I25/$H25*100),"- ",(I25/$H25*100))</f>
        <v>16.505986153794986</v>
      </c>
      <c r="N25" s="267">
        <v>33.014574540237447</v>
      </c>
      <c r="O25" s="267">
        <v>33.014574540237447</v>
      </c>
      <c r="P25" s="268">
        <f>IF(AND(O25&lt;0,O24&lt;0),"NA",IF(AND(O25&gt;0,O24&lt;0),"LP",IF(AND(O25&lt;0,O24&gt;0),"PL",((O25/O24-1)*100))))</f>
        <v>7.6188445451663478</v>
      </c>
      <c r="Q25" s="267">
        <v>15.347754390774378</v>
      </c>
      <c r="R25" s="269">
        <v>16.080810021234399</v>
      </c>
      <c r="S25" s="267">
        <v>0</v>
      </c>
      <c r="T25" s="39">
        <f>IF(O25&lt;0,"- ",IF(ISERROR(($E23-S25)/O25),"- ",(($E23-S25)/O25)))</f>
        <v>29.261319082655426</v>
      </c>
      <c r="U25" s="267">
        <v>-12062.359445963128</v>
      </c>
      <c r="V25" s="267">
        <v>1396.85</v>
      </c>
      <c r="W25" s="267">
        <v>657.5</v>
      </c>
      <c r="X25" s="267">
        <v>153864.99575449998</v>
      </c>
      <c r="Y25" s="39">
        <f>IF(I25&lt;0,"- ",IF(ISERROR((U25+W25+X25-V25)/I25),"- ",(U25+W25+X25-V25)/I25))</f>
        <v>16.752678589413009</v>
      </c>
      <c r="Z25" s="39">
        <f>IF(ISERROR(X25/H25),"- ",(X25/H25))</f>
        <v>3.0161404755438839</v>
      </c>
      <c r="AA25" s="267">
        <v>216.85927728818214</v>
      </c>
      <c r="AB25" s="270">
        <f>IF(AA25&lt;0,"- ",IF(ISERROR(($E23/AA25)),"- ",(($E23/AA25))))</f>
        <v>4.4547321750787985</v>
      </c>
      <c r="AC25" s="267">
        <v>9.9043723620712338</v>
      </c>
      <c r="AD25" s="41">
        <f>IF(ISERROR(AC25/$E23*100),"- ",(AC25/$E23*100))</f>
        <v>1.025244279496013</v>
      </c>
      <c r="AE25" s="271">
        <v>30</v>
      </c>
      <c r="AF25" s="267">
        <v>159.30000000000001</v>
      </c>
      <c r="AG25" s="43">
        <v>-0.36155490802099771</v>
      </c>
      <c r="AH25" s="44">
        <v>38.382772157533687</v>
      </c>
      <c r="AI25" s="272">
        <f>IF(ISERROR(U25+W25+X25-V25),"- ",(U25+W25+X25-V25))</f>
        <v>141063.28630853686</v>
      </c>
      <c r="AJ25" s="261" t="e">
        <v>#DIV/0!</v>
      </c>
      <c r="AK25" s="262">
        <v>0</v>
      </c>
      <c r="AO25" s="56"/>
      <c r="AP25" s="264"/>
    </row>
    <row r="26" spans="1:42" s="45" customFormat="1" ht="10.5" x14ac:dyDescent="0.15">
      <c r="A26" s="46"/>
      <c r="B26" s="29">
        <v>28</v>
      </c>
      <c r="D26" s="47" t="s">
        <v>1123</v>
      </c>
      <c r="E26" s="273"/>
      <c r="F26" s="52"/>
      <c r="G26" s="255" t="s">
        <v>458</v>
      </c>
      <c r="H26" s="267">
        <v>56255.075312296351</v>
      </c>
      <c r="I26" s="267">
        <v>8963.0802270478089</v>
      </c>
      <c r="J26" s="267">
        <v>5726.709066035648</v>
      </c>
      <c r="K26" s="267">
        <v>5726.709066035648</v>
      </c>
      <c r="L26" s="267">
        <f>IF(ISERROR(K26/$H26*100),"- ",(K26/$H26*100))</f>
        <v>10.179897607894398</v>
      </c>
      <c r="M26" s="267">
        <f>IF(ISERROR(I26/$H26*100),"- ",(I26/$H26*100))</f>
        <v>15.932927255522916</v>
      </c>
      <c r="N26" s="267">
        <v>35.949209454084418</v>
      </c>
      <c r="O26" s="267">
        <v>35.949209454084418</v>
      </c>
      <c r="P26" s="268">
        <f>IF(AND(O26&lt;0,O25&lt;0),"NA",IF(AND(O26&gt;0,O25&lt;0),"LP",IF(AND(O26&lt;0,O25&gt;0),"PL",((O26/O25-1)*100))))</f>
        <v>8.8889072620648157</v>
      </c>
      <c r="Q26" s="267">
        <v>15.059906460411735</v>
      </c>
      <c r="R26" s="269">
        <v>15.668137351145322</v>
      </c>
      <c r="S26" s="267">
        <v>0</v>
      </c>
      <c r="T26" s="39">
        <f>IF(O26&lt;0,"- ",IF(ISERROR(($E23-S26)/O26),"- ",(($E23-S26)/O26)))</f>
        <v>26.872635439560156</v>
      </c>
      <c r="U26" s="267">
        <v>-15877.798070945906</v>
      </c>
      <c r="V26" s="267">
        <v>1448.425</v>
      </c>
      <c r="W26" s="267">
        <v>657.5</v>
      </c>
      <c r="X26" s="267">
        <v>153864.99575449998</v>
      </c>
      <c r="Y26" s="39">
        <f>IF(I26&lt;0,"- ",IF(ISERROR((U26+W26+X26-V26)/I26),"- ",(U26+W26+X26-V26)/I26))</f>
        <v>15.306821896956595</v>
      </c>
      <c r="Z26" s="39">
        <f>IF(ISERROR(X26/H26),"- ",(X26/H26))</f>
        <v>2.7351309175275045</v>
      </c>
      <c r="AA26" s="267">
        <v>242.0237239060412</v>
      </c>
      <c r="AB26" s="270">
        <f>IF(AA26&lt;0,"- ",IF(ISERROR(($E23/AA26)),"- ",(($E23/AA26))))</f>
        <v>3.9915508463750493</v>
      </c>
      <c r="AC26" s="267">
        <v>10.784762836225312</v>
      </c>
      <c r="AD26" s="41">
        <f>IF(ISERROR(AC26/$E23*100),"- ",(AC26/$E23*100))</f>
        <v>1.1163772927100368</v>
      </c>
      <c r="AE26" s="271">
        <v>29.999999999999961</v>
      </c>
      <c r="AF26" s="267">
        <v>159.30000000000001</v>
      </c>
      <c r="AG26" s="43">
        <v>-0.42673613714631103</v>
      </c>
      <c r="AH26" s="44">
        <v>53.285021151543262</v>
      </c>
      <c r="AI26" s="272">
        <f>IF(ISERROR(U26+W26+X26-V26),"- ",(U26+W26+X26-V26))</f>
        <v>137196.2726835541</v>
      </c>
      <c r="AJ26" s="261" t="e">
        <v>#DIV/0!</v>
      </c>
      <c r="AK26" s="262">
        <v>0</v>
      </c>
      <c r="AO26" s="56"/>
      <c r="AP26" s="264"/>
    </row>
    <row r="27" spans="1:42" s="45" customFormat="1" ht="10.35" customHeight="1" x14ac:dyDescent="0.15">
      <c r="A27" s="46"/>
      <c r="B27" s="46"/>
      <c r="E27" s="274"/>
      <c r="F27" s="76"/>
      <c r="G27" s="275"/>
      <c r="H27" s="56"/>
      <c r="I27" s="56"/>
      <c r="J27" s="56"/>
      <c r="K27" s="56"/>
      <c r="L27" s="44"/>
      <c r="M27" s="44"/>
      <c r="N27" s="44"/>
      <c r="O27" s="44"/>
      <c r="P27" s="276"/>
      <c r="Q27" s="57"/>
      <c r="R27" s="277"/>
      <c r="S27" s="278"/>
      <c r="T27" s="61"/>
      <c r="U27" s="61"/>
      <c r="V27" s="61"/>
      <c r="W27" s="61"/>
      <c r="X27" s="61"/>
      <c r="Y27" s="61"/>
      <c r="Z27" s="57"/>
      <c r="AA27" s="57"/>
      <c r="AB27" s="277"/>
      <c r="AC27" s="279"/>
      <c r="AD27" s="57"/>
      <c r="AE27" s="277"/>
      <c r="AF27" s="57"/>
      <c r="AG27" s="57"/>
      <c r="AH27" s="44"/>
      <c r="AI27" s="57"/>
      <c r="AJ27" s="280"/>
      <c r="AK27" s="281"/>
      <c r="AL27" s="282"/>
      <c r="AM27" s="282"/>
      <c r="AN27" s="282"/>
      <c r="AO27" s="282"/>
    </row>
    <row r="28" spans="1:42" s="45" customFormat="1" ht="10.5" x14ac:dyDescent="0.15">
      <c r="A28" s="46">
        <v>5</v>
      </c>
      <c r="B28" s="29">
        <v>25</v>
      </c>
      <c r="C28" s="30" t="str">
        <f>VLOOKUP($A28,'All cos summary'!$A$60:$B$65,2,FALSE)</f>
        <v>GRLM IB Equity</v>
      </c>
      <c r="D28" s="63" t="s">
        <v>557</v>
      </c>
      <c r="E28" s="254">
        <v>219.25</v>
      </c>
      <c r="F28" s="65">
        <v>600.45224777008536</v>
      </c>
      <c r="G28" s="255" t="s">
        <v>518</v>
      </c>
      <c r="H28" s="256">
        <v>25693.4</v>
      </c>
      <c r="I28" s="256">
        <v>2746.1000000000022</v>
      </c>
      <c r="J28" s="256">
        <v>683.6000000000023</v>
      </c>
      <c r="K28" s="256">
        <v>683.6000000000023</v>
      </c>
      <c r="L28" s="256">
        <f>IF(ISERROR(K28/$H28*100),"- ",(K28/$H28*100))</f>
        <v>2.6606054473133267</v>
      </c>
      <c r="M28" s="256">
        <f>IF(ISERROR(I28/$H28*100),"- ",(I28/$H28*100))</f>
        <v>10.687958775405365</v>
      </c>
      <c r="N28" s="256">
        <v>2.6797334378675122</v>
      </c>
      <c r="O28" s="256">
        <v>2.6797334378675099</v>
      </c>
      <c r="P28" s="257" t="s">
        <v>50</v>
      </c>
      <c r="Q28" s="256">
        <v>7.8220070174161105</v>
      </c>
      <c r="R28" s="258">
        <v>6.0662531391706302</v>
      </c>
      <c r="S28" s="256">
        <v>0</v>
      </c>
      <c r="T28" s="82">
        <f>IF(O28&lt;0,"- ",IF(ISERROR(($E28-S28)/O28),"- ",(($E28-S28)/O28)))</f>
        <v>81.817839379754034</v>
      </c>
      <c r="U28" s="256">
        <v>10324.799999999999</v>
      </c>
      <c r="V28" s="256">
        <v>0</v>
      </c>
      <c r="W28" s="256">
        <v>-16.399999999999999</v>
      </c>
      <c r="X28" s="256">
        <v>55941.133663500004</v>
      </c>
      <c r="Y28" s="82">
        <f>IF(I28&lt;0,"- ",IF(ISERROR((U28+W28+X28-V28)/I28),"- ",(U28+W28+X28-V28)/I28))</f>
        <v>24.124953083827954</v>
      </c>
      <c r="Z28" s="70">
        <f>IF(ISERROR(X28/H28),"- ",(X28/H28))</f>
        <v>2.1772569478348527</v>
      </c>
      <c r="AA28" s="256">
        <v>44.174441395531161</v>
      </c>
      <c r="AB28" s="71">
        <f>IF(AA28&lt;0,"- ",IF(ISERROR(($E28/AA28)),"- ",(($E28/AA28))))</f>
        <v>4.9632772497759321</v>
      </c>
      <c r="AC28" s="256">
        <v>2.6797334378675099</v>
      </c>
      <c r="AD28" s="72">
        <f>IF(ISERROR(AC28/$E28*100),"- ",(AC28/$E28*100))</f>
        <v>1.2222273376818744</v>
      </c>
      <c r="AE28" s="259">
        <v>30.792861322410666</v>
      </c>
      <c r="AF28" s="256">
        <v>255.1</v>
      </c>
      <c r="AG28" s="74">
        <v>0.93772240118257932</v>
      </c>
      <c r="AH28" s="75">
        <v>2.4570861331704372</v>
      </c>
      <c r="AI28" s="260">
        <f>IF(ISERROR(U28+W28+X28-V28),"- ",(U28+W28+X28-V28))</f>
        <v>66249.533663499999</v>
      </c>
      <c r="AJ28" s="261" t="e">
        <v>#DIV/0!</v>
      </c>
      <c r="AK28" s="262">
        <v>0</v>
      </c>
      <c r="AL28" s="263"/>
      <c r="AM28" s="264"/>
      <c r="AN28" s="265"/>
      <c r="AO28" s="56"/>
      <c r="AP28" s="264"/>
    </row>
    <row r="29" spans="1:42" s="45" customFormat="1" ht="10.5" x14ac:dyDescent="0.15">
      <c r="A29" s="46"/>
      <c r="B29" s="29">
        <v>26</v>
      </c>
      <c r="C29" s="47"/>
      <c r="D29" s="47" t="s">
        <v>847</v>
      </c>
      <c r="E29" s="266"/>
      <c r="F29" s="32"/>
      <c r="G29" s="255" t="s">
        <v>311</v>
      </c>
      <c r="H29" s="267">
        <v>30327.196855199902</v>
      </c>
      <c r="I29" s="267">
        <v>3675.6026067695566</v>
      </c>
      <c r="J29" s="267">
        <v>1054.6070901417766</v>
      </c>
      <c r="K29" s="267">
        <v>1054.6070901417766</v>
      </c>
      <c r="L29" s="267">
        <f>IF(ISERROR(K29/$H29*100),"- ",(K29/$H29*100))</f>
        <v>3.4774301600543525</v>
      </c>
      <c r="M29" s="267">
        <f>IF(ISERROR(I29/$H29*100),"- ",(I29/$H29*100))</f>
        <v>12.119823089219462</v>
      </c>
      <c r="N29" s="267">
        <v>4.1340928660986931</v>
      </c>
      <c r="O29" s="267">
        <v>2.88659630773147</v>
      </c>
      <c r="P29" s="268">
        <f>IF(AND(O29&lt;0,O28&lt;0),"NA",IF(AND(O29&gt;0,O28&lt;0),"LP",IF(AND(O29&lt;0,O28&gt;0),"PL",((O29/O28-1)*100))))</f>
        <v>7.7195316123897184</v>
      </c>
      <c r="Q29" s="267">
        <v>10.592390665223634</v>
      </c>
      <c r="R29" s="269">
        <v>6.26689378195882</v>
      </c>
      <c r="S29" s="267">
        <v>0</v>
      </c>
      <c r="T29" s="38">
        <f>IF(O29&lt;0,"- ",IF(ISERROR(($E28-S29)/O29),"- ",(($E28-S29)/O29)))</f>
        <v>75.954507186460404</v>
      </c>
      <c r="U29" s="267">
        <v>9975.9551513117549</v>
      </c>
      <c r="V29" s="267">
        <v>0</v>
      </c>
      <c r="W29" s="256">
        <v>-16.399999999999999</v>
      </c>
      <c r="X29" s="256">
        <v>55941.133663500004</v>
      </c>
      <c r="Y29" s="38">
        <f>IF(I29&lt;0,"- ",IF(ISERROR((U29+W29+X29-V29)/I29),"- ",(U29+W29+X29-V29)/I29))</f>
        <v>17.929220284434145</v>
      </c>
      <c r="Z29" s="39">
        <f>IF(ISERROR(X29/H29),"- ",(X29/H29))</f>
        <v>1.8445863602427977</v>
      </c>
      <c r="AA29" s="267">
        <v>47.308534261629852</v>
      </c>
      <c r="AB29" s="270">
        <f>IF(AA29&lt;0,"- ",IF(ISERROR(($E28/AA29)),"- ",(($E28/AA29))))</f>
        <v>4.6344703640041818</v>
      </c>
      <c r="AC29" s="267">
        <v>2.88659630773147</v>
      </c>
      <c r="AD29" s="41">
        <f>IF(ISERROR(AC29/$E28*100),"- ",(AC29/$E28*100))</f>
        <v>1.3165775633894961</v>
      </c>
      <c r="AE29" s="271">
        <v>24.18910344758876</v>
      </c>
      <c r="AF29" s="267">
        <v>255.1</v>
      </c>
      <c r="AG29" s="43">
        <v>0.856139553840361</v>
      </c>
      <c r="AH29" s="44">
        <v>2.3070401824442155</v>
      </c>
      <c r="AI29" s="272">
        <f>IF(ISERROR(U29+W29+X29-V29),"- ",(U29+W29+X29-V29))</f>
        <v>65900.688814811758</v>
      </c>
      <c r="AJ29" s="261" t="e">
        <v>#DIV/0!</v>
      </c>
      <c r="AK29" s="262">
        <v>0</v>
      </c>
      <c r="AM29" s="264"/>
      <c r="AO29" s="56"/>
      <c r="AP29" s="264"/>
    </row>
    <row r="30" spans="1:42" s="45" customFormat="1" ht="10.5" x14ac:dyDescent="0.15">
      <c r="A30" s="46"/>
      <c r="B30" s="29">
        <v>27</v>
      </c>
      <c r="C30" s="47"/>
      <c r="D30" s="49" t="s">
        <v>848</v>
      </c>
      <c r="E30" s="273"/>
      <c r="F30" s="51"/>
      <c r="G30" s="255" t="s">
        <v>407</v>
      </c>
      <c r="H30" s="267">
        <v>36084.846873252798</v>
      </c>
      <c r="I30" s="267">
        <v>4713.5201202898279</v>
      </c>
      <c r="J30" s="267">
        <v>2385.6973202173699</v>
      </c>
      <c r="K30" s="267">
        <v>2385.6973202173699</v>
      </c>
      <c r="L30" s="267">
        <f>IF(ISERROR(K30/$H30*100),"- ",(K30/$H30*100))</f>
        <v>6.6113549784403345</v>
      </c>
      <c r="M30" s="267">
        <f>IF(ISERROR(I30/$H30*100),"- ",(I30/$H30*100))</f>
        <v>13.062325404472297</v>
      </c>
      <c r="N30" s="267">
        <v>9.3520083113185812</v>
      </c>
      <c r="O30" s="267">
        <v>9.1217396196711107</v>
      </c>
      <c r="P30" s="268">
        <f>IF(AND(O30&lt;0,O29&lt;0),"NA",IF(AND(O30&gt;0,O29&lt;0),"LP",IF(AND(O30&lt;0,O29&gt;0),"PL",((O30/O29-1)*100))))</f>
        <v>216.00330102409578</v>
      </c>
      <c r="Q30" s="267">
        <v>15.416368670854899</v>
      </c>
      <c r="R30" s="269">
        <v>16.835127452594001</v>
      </c>
      <c r="S30" s="267">
        <v>0</v>
      </c>
      <c r="T30" s="39">
        <f>IF(O30&lt;0,"- ",IF(ISERROR(($E28-S30)/O30),"- ",(($E28-S30)/O30)))</f>
        <v>24.035985364807548</v>
      </c>
      <c r="U30" s="267">
        <v>7942.0274546574383</v>
      </c>
      <c r="V30" s="267">
        <v>0</v>
      </c>
      <c r="W30" s="256">
        <v>-16.399999999999999</v>
      </c>
      <c r="X30" s="256">
        <v>55941.133663500004</v>
      </c>
      <c r="Y30" s="39">
        <f>IF(I30&lt;0,"- ",IF(ISERROR((U30+W30+X30-V30)/I30),"- ",(U30+W30+X30-V30)/I30))</f>
        <v>13.549695235888876</v>
      </c>
      <c r="Z30" s="39">
        <f>IF(ISERROR(X30/H30),"- ",(X30/H30))</f>
        <v>1.5502666218867982</v>
      </c>
      <c r="AA30" s="267">
        <v>55.660542572948444</v>
      </c>
      <c r="AB30" s="270">
        <f>IF(AA30&lt;0,"- ",IF(ISERROR(($E28/AA30)),"- ",(($E28/AA30))))</f>
        <v>3.9390561044684751</v>
      </c>
      <c r="AC30" s="267">
        <v>9.1217396196711107</v>
      </c>
      <c r="AD30" s="41">
        <f>IF(ISERROR(AC30/$E28*100),"- ",(AC30/$E28*100))</f>
        <v>4.1604285608534148</v>
      </c>
      <c r="AE30" s="271">
        <v>10.692890411460782</v>
      </c>
      <c r="AF30" s="267">
        <v>255.1</v>
      </c>
      <c r="AG30" s="43">
        <v>0.60546179267840827</v>
      </c>
      <c r="AH30" s="44">
        <v>9.230381333033824</v>
      </c>
      <c r="AI30" s="272">
        <f>IF(ISERROR(U30+W30+X30-V30),"- ",(U30+W30+X30-V30))</f>
        <v>63866.761118157447</v>
      </c>
      <c r="AJ30" s="261" t="e">
        <v>#DIV/0!</v>
      </c>
      <c r="AK30" s="262">
        <v>0</v>
      </c>
      <c r="AO30" s="56"/>
      <c r="AP30" s="264"/>
    </row>
    <row r="31" spans="1:42" s="45" customFormat="1" ht="10.5" x14ac:dyDescent="0.15">
      <c r="A31" s="46"/>
      <c r="B31" s="29">
        <v>28</v>
      </c>
      <c r="D31" s="47" t="s">
        <v>1123</v>
      </c>
      <c r="E31" s="273"/>
      <c r="F31" s="52"/>
      <c r="G31" s="255" t="s">
        <v>458</v>
      </c>
      <c r="H31" s="267">
        <v>42956.794165556501</v>
      </c>
      <c r="I31" s="267">
        <v>5843.1614813888773</v>
      </c>
      <c r="J31" s="267">
        <v>3307.4079385416571</v>
      </c>
      <c r="K31" s="267">
        <v>3307.4079385416571</v>
      </c>
      <c r="L31" s="267">
        <f>IF(ISERROR(K31/$H31*100),"- ",(K31/$H31*100))</f>
        <v>7.6993826070791709</v>
      </c>
      <c r="M31" s="267">
        <f>IF(ISERROR(I31/$H31*100),"- ",(I31/$H31*100))</f>
        <v>13.602415158983222</v>
      </c>
      <c r="N31" s="267">
        <v>12.965142840226019</v>
      </c>
      <c r="O31" s="267">
        <v>12.6222795569763</v>
      </c>
      <c r="P31" s="268">
        <f>IF(AND(O31&lt;0,O30&lt;0),"NA",IF(AND(O31&gt;0,O30&lt;0),"LP",IF(AND(O31&lt;0,O30&gt;0),"PL",((O31/O30-1)*100))))</f>
        <v>38.375793250623438</v>
      </c>
      <c r="Q31" s="267">
        <v>19.733105027507808</v>
      </c>
      <c r="R31" s="269">
        <v>19.1813215510339</v>
      </c>
      <c r="S31" s="267">
        <v>0</v>
      </c>
      <c r="T31" s="39">
        <f>IF(O31&lt;0,"- ",IF(ISERROR(($E28-S31)/O31),"- ",(($E28-S31)/O31)))</f>
        <v>17.370079549444071</v>
      </c>
      <c r="U31" s="267">
        <v>4910.564800604202</v>
      </c>
      <c r="V31" s="267">
        <v>0</v>
      </c>
      <c r="W31" s="256">
        <v>-16.399999999999999</v>
      </c>
      <c r="X31" s="256">
        <v>55941.133663500004</v>
      </c>
      <c r="Y31" s="39">
        <f>IF(I31&lt;0,"- ",IF(ISERROR((U31+W31+X31-V31)/I31),"- ",(U31+W31+X31-V31)/I31))</f>
        <v>10.411366972805977</v>
      </c>
      <c r="Z31" s="39">
        <f>IF(ISERROR(X31/H31),"- ",(X31/H31))</f>
        <v>1.3022650956656949</v>
      </c>
      <c r="AA31" s="267">
        <v>67.625685413174466</v>
      </c>
      <c r="AB31" s="270">
        <f>IF(AA31&lt;0,"- ",IF(ISERROR(($E28/AA31)),"- ",(($E28/AA31))))</f>
        <v>3.2421113170305391</v>
      </c>
      <c r="AC31" s="267">
        <v>12.6222795569763</v>
      </c>
      <c r="AD31" s="41">
        <f>IF(ISERROR(AC31/$E28*100),"- ",(AC31/$E28*100))</f>
        <v>5.7570260237064081</v>
      </c>
      <c r="AE31" s="271">
        <v>7.7129886829890664</v>
      </c>
      <c r="AF31" s="267">
        <v>255.1</v>
      </c>
      <c r="AG31" s="43">
        <v>0.31260044122722519</v>
      </c>
      <c r="AH31" s="44">
        <v>19.556766689088782</v>
      </c>
      <c r="AI31" s="272">
        <f>IF(ISERROR(U31+W31+X31-V31),"- ",(U31+W31+X31-V31))</f>
        <v>60835.298464104206</v>
      </c>
      <c r="AJ31" s="261" t="e">
        <v>#DIV/0!</v>
      </c>
      <c r="AK31" s="262">
        <v>0</v>
      </c>
      <c r="AO31" s="56"/>
      <c r="AP31" s="264"/>
    </row>
    <row r="32" spans="1:42" s="45" customFormat="1" ht="10.35" customHeight="1" x14ac:dyDescent="0.15">
      <c r="A32" s="46"/>
      <c r="B32" s="46"/>
      <c r="E32" s="274"/>
      <c r="F32" s="76"/>
      <c r="G32" s="275"/>
      <c r="H32" s="56"/>
      <c r="I32" s="56"/>
      <c r="J32" s="56"/>
      <c r="K32" s="56"/>
      <c r="L32" s="44"/>
      <c r="M32" s="44"/>
      <c r="N32" s="44"/>
      <c r="O32" s="44"/>
      <c r="P32" s="276"/>
      <c r="Q32" s="57"/>
      <c r="R32" s="277"/>
      <c r="S32" s="278"/>
      <c r="T32" s="61"/>
      <c r="U32" s="61"/>
      <c r="V32" s="61"/>
      <c r="W32" s="283"/>
      <c r="X32" s="61"/>
      <c r="Y32" s="61"/>
      <c r="Z32" s="57"/>
      <c r="AA32" s="57"/>
      <c r="AB32" s="277"/>
      <c r="AC32" s="279"/>
      <c r="AD32" s="57"/>
      <c r="AE32" s="277"/>
      <c r="AF32" s="279"/>
      <c r="AG32" s="57"/>
      <c r="AH32" s="57"/>
      <c r="AI32" s="57"/>
      <c r="AJ32" s="280"/>
      <c r="AK32" s="281"/>
      <c r="AL32" s="282"/>
      <c r="AM32" s="282"/>
      <c r="AN32" s="282"/>
      <c r="AO32" s="282"/>
    </row>
    <row r="33" spans="1:42" s="45" customFormat="1" ht="10.5" x14ac:dyDescent="0.15">
      <c r="A33" s="46">
        <v>6</v>
      </c>
      <c r="B33" s="29">
        <v>25</v>
      </c>
      <c r="C33" s="30" t="str">
        <f>VLOOKUP($A33,'All cos summary'!$A$60:$B$65,2,FALSE)</f>
        <v>MTLM IB Equity</v>
      </c>
      <c r="D33" s="63" t="s">
        <v>558</v>
      </c>
      <c r="E33" s="254">
        <v>194.77</v>
      </c>
      <c r="F33" s="65">
        <v>261.11921112703266</v>
      </c>
      <c r="G33" s="255" t="s">
        <v>518</v>
      </c>
      <c r="H33" s="256">
        <v>24875.813999999998</v>
      </c>
      <c r="I33" s="256">
        <v>2376.5279999999998</v>
      </c>
      <c r="J33" s="256" t="s">
        <v>50</v>
      </c>
      <c r="K33" s="256">
        <v>917.23699999999803</v>
      </c>
      <c r="L33" s="256">
        <f>IF(ISERROR(K33/$H33*100),"- ",(K33/$H33*100))</f>
        <v>3.6872642639955342</v>
      </c>
      <c r="M33" s="256">
        <f>IF(ISERROR(I33/$H33*100),"- ",(I33/$H33*100))</f>
        <v>9.5535687796990274</v>
      </c>
      <c r="N33" s="256" t="s">
        <v>50</v>
      </c>
      <c r="O33" s="445">
        <v>7.3453588846267701</v>
      </c>
      <c r="P33" s="284" t="s">
        <v>50</v>
      </c>
      <c r="Q33" s="256">
        <v>12.763640126048042</v>
      </c>
      <c r="R33" s="258">
        <v>12.084348830459501</v>
      </c>
      <c r="S33" s="256">
        <v>0</v>
      </c>
      <c r="T33" s="82">
        <f>IF(O33&lt;0,"- ",IF(ISERROR(($E33-S33)/O33),"- ",(($E33-S33)/O33)))</f>
        <v>26.516063143985729</v>
      </c>
      <c r="U33" s="256">
        <v>4635.9070000000002</v>
      </c>
      <c r="V33" s="256">
        <v>0</v>
      </c>
      <c r="W33" s="256">
        <v>0</v>
      </c>
      <c r="X33" s="256">
        <v>24327.171304650001</v>
      </c>
      <c r="Y33" s="82">
        <f>IF(I33&lt;0,"- ",IF(ISERROR((U33+W33+X33-V33)/I33),"- ",(U33+W33+X33-V33)/I33))</f>
        <v>12.187139518091099</v>
      </c>
      <c r="Z33" s="70">
        <f>IF(ISERROR(X33/H33),"- ",(X33/H33))</f>
        <v>0.97794473397533854</v>
      </c>
      <c r="AA33" s="256">
        <v>64.756840950405604</v>
      </c>
      <c r="AB33" s="71">
        <f>IF(AA33&lt;0,"- ",IF(ISERROR(($E33/AA33)),"- ",(($E33/AA33))))</f>
        <v>3.0077131178953853</v>
      </c>
      <c r="AC33" s="256">
        <v>7.3453588846267701</v>
      </c>
      <c r="AD33" s="72">
        <f>IF(ISERROR(AC33/$E33*100),"- ",(AC33/$E33*100))</f>
        <v>3.7712989087779278</v>
      </c>
      <c r="AE33" s="259" t="s">
        <v>50</v>
      </c>
      <c r="AF33" s="256">
        <v>124.873</v>
      </c>
      <c r="AG33" s="74">
        <v>0.61076818023661561</v>
      </c>
      <c r="AH33" s="75" t="s">
        <v>50</v>
      </c>
      <c r="AI33" s="66">
        <f>IF(ISERROR(U33+W33+X33-V33),"- ",(U33+W33+X33-V33))</f>
        <v>28963.07830465</v>
      </c>
      <c r="AJ33" s="261">
        <v>9.3275942664206308</v>
      </c>
      <c r="AK33" s="262">
        <v>33.329000000000001</v>
      </c>
      <c r="AL33" s="263"/>
      <c r="AM33" s="264"/>
      <c r="AN33" s="285"/>
      <c r="AO33" s="56"/>
      <c r="AP33" s="264"/>
    </row>
    <row r="34" spans="1:42" s="45" customFormat="1" ht="10.5" x14ac:dyDescent="0.15">
      <c r="A34" s="46"/>
      <c r="B34" s="29">
        <v>26</v>
      </c>
      <c r="C34" s="47"/>
      <c r="D34" s="47" t="s">
        <v>849</v>
      </c>
      <c r="E34" s="266"/>
      <c r="F34" s="32"/>
      <c r="G34" s="255" t="s">
        <v>311</v>
      </c>
      <c r="H34" s="267">
        <v>27045.107522618699</v>
      </c>
      <c r="I34" s="267">
        <v>2602.04501555352</v>
      </c>
      <c r="J34" s="267" t="s">
        <v>50</v>
      </c>
      <c r="K34" s="267">
        <v>1023.60113692049</v>
      </c>
      <c r="L34" s="267">
        <f>IF(ISERROR(K34/$H34*100),"- ",(K34/$H34*100))</f>
        <v>3.7847922625725166</v>
      </c>
      <c r="M34" s="267">
        <f>IF(ISERROR(I34/$H34*100),"- ",(I34/$H34*100))</f>
        <v>9.6211302298478412</v>
      </c>
      <c r="N34" s="267" t="s">
        <v>50</v>
      </c>
      <c r="O34" s="446">
        <v>8.1971373869490591</v>
      </c>
      <c r="P34" s="268">
        <f>IF(AND(O34&lt;0,O33&lt;0),"NA",IF(AND(O34&gt;0,O33&lt;0),"LP",IF(AND(O34&lt;0,O33&gt;0),"PL",((O34/O33-1)*100))))</f>
        <v>11.596145480447406</v>
      </c>
      <c r="Q34" s="267">
        <v>12.98579970806669</v>
      </c>
      <c r="R34" s="269">
        <v>11.887291845940799</v>
      </c>
      <c r="S34" s="267">
        <v>0</v>
      </c>
      <c r="T34" s="38">
        <f>IF(O34&lt;0,"- ",IF(ISERROR(($E33-S34)/O34),"- ",(($E33-S34)/O34)))</f>
        <v>23.760733876450569</v>
      </c>
      <c r="U34" s="267">
        <v>3382.4693202782551</v>
      </c>
      <c r="V34" s="267">
        <v>0</v>
      </c>
      <c r="W34" s="267">
        <v>0</v>
      </c>
      <c r="X34" s="267">
        <v>24327.171304650001</v>
      </c>
      <c r="Y34" s="38">
        <f>IF(I34&lt;0,"- ",IF(ISERROR((U34+W34+X34-V34)/I34),"- ",(U34+W34+X34-V34)/I34))</f>
        <v>10.649178034698114</v>
      </c>
      <c r="Z34" s="39">
        <f>IF(ISERROR(X34/H34),"- ",(X34/H34))</f>
        <v>0.8995035898564796</v>
      </c>
      <c r="AA34" s="267">
        <v>72.545938783864614</v>
      </c>
      <c r="AB34" s="270">
        <f>IF(AA34&lt;0,"- ",IF(ISERROR(($E33/AA34)),"- ",(($E33/AA34))))</f>
        <v>2.684781577922319</v>
      </c>
      <c r="AC34" s="267">
        <v>8.1971373869490591</v>
      </c>
      <c r="AD34" s="41">
        <f>IF(ISERROR(AC34/$E33*100),"- ",(AC34/$E33*100))</f>
        <v>4.2086242167423418</v>
      </c>
      <c r="AE34" s="271" t="s">
        <v>50</v>
      </c>
      <c r="AF34" s="267">
        <v>124.873</v>
      </c>
      <c r="AG34" s="43">
        <v>0.39456266342585589</v>
      </c>
      <c r="AH34" s="44" t="s">
        <v>50</v>
      </c>
      <c r="AI34" s="272">
        <f>IF(ISERROR(U34+W34+X34-V34),"- ",(U34+W34+X34-V34))</f>
        <v>27709.640624928255</v>
      </c>
      <c r="AJ34" s="261">
        <v>8.9239231513647734</v>
      </c>
      <c r="AK34" s="262">
        <v>33.329000000000001</v>
      </c>
      <c r="AN34" s="285"/>
      <c r="AO34" s="56"/>
      <c r="AP34" s="264"/>
    </row>
    <row r="35" spans="1:42" s="45" customFormat="1" ht="10.5" x14ac:dyDescent="0.15">
      <c r="A35" s="46"/>
      <c r="B35" s="29">
        <v>27</v>
      </c>
      <c r="C35" s="47"/>
      <c r="D35" s="49" t="s">
        <v>850</v>
      </c>
      <c r="E35" s="273"/>
      <c r="F35" s="51"/>
      <c r="G35" s="255" t="s">
        <v>407</v>
      </c>
      <c r="H35" s="267">
        <v>29613.2157854752</v>
      </c>
      <c r="I35" s="267">
        <v>3088.27436413128</v>
      </c>
      <c r="J35" s="267">
        <v>1691.7961978555475</v>
      </c>
      <c r="K35" s="267">
        <v>1511.79619785555</v>
      </c>
      <c r="L35" s="267">
        <f>IF(ISERROR(K35/$H35*100),"- ",(K35/$H35*100))</f>
        <v>5.1051402482166806</v>
      </c>
      <c r="M35" s="267">
        <f>IF(ISERROR(I35/$H35*100),"- ",(I35/$H35*100))</f>
        <v>10.428703138839882</v>
      </c>
      <c r="N35" s="267">
        <v>13.548134487483663</v>
      </c>
      <c r="O35" s="446">
        <v>12.1066699595233</v>
      </c>
      <c r="P35" s="268">
        <f>IF(AND(O35&lt;0,O34&lt;0),"NA",IF(AND(O35&gt;0,O34&lt;0),"LP",IF(AND(O35&lt;0,O34&gt;0),"PL",((O35/O34-1)*100))))</f>
        <v>47.693876386636404</v>
      </c>
      <c r="Q35" s="267">
        <v>13.716212614620989</v>
      </c>
      <c r="R35" s="269">
        <v>15.474536735301401</v>
      </c>
      <c r="S35" s="267">
        <v>0</v>
      </c>
      <c r="T35" s="39">
        <f>IF(O35&lt;0,"- ",IF(ISERROR(($E33-S35)/O35),"- ",(($E33-S35)/O35)))</f>
        <v>16.087826020795323</v>
      </c>
      <c r="U35" s="267">
        <v>3603.8578949636531</v>
      </c>
      <c r="V35" s="267">
        <v>0</v>
      </c>
      <c r="W35" s="267">
        <v>0</v>
      </c>
      <c r="X35" s="267">
        <v>24327.171304650001</v>
      </c>
      <c r="Y35" s="39">
        <f>IF(I35&lt;0,"- ",IF(ISERROR((U35+W35+X35-V35)/I35),"- ",(U35+W35+X35-V35)/I35))</f>
        <v>9.0442188440308957</v>
      </c>
      <c r="Z35" s="39">
        <f>IF(ISERROR(X35/H35),"- ",(X35/H35))</f>
        <v>0.82149711402103387</v>
      </c>
      <c r="AA35" s="267">
        <v>83.926208545816451</v>
      </c>
      <c r="AB35" s="270">
        <f>IF(AA35&lt;0,"- ",IF(ISERROR(($E33/AA35)),"- ",(($E33/AA35))))</f>
        <v>2.3207291664280585</v>
      </c>
      <c r="AC35" s="267">
        <v>12.1066699595233</v>
      </c>
      <c r="AD35" s="41">
        <f>IF(ISERROR(AC35/$E33*100),"- ",(AC35/$E33*100))</f>
        <v>6.2158802482534785</v>
      </c>
      <c r="AE35" s="271">
        <v>5.3616252351382689</v>
      </c>
      <c r="AF35" s="267">
        <v>124.873</v>
      </c>
      <c r="AG35" s="43">
        <v>0.36888590845463864</v>
      </c>
      <c r="AH35" s="44">
        <v>6.6313287832322203</v>
      </c>
      <c r="AI35" s="272">
        <f>IF(ISERROR(U35+W35+X35-V35),"- ",(U35+W35+X35-V35))</f>
        <v>27931.029199613655</v>
      </c>
      <c r="AJ35" s="261">
        <v>8.9952216085993779</v>
      </c>
      <c r="AK35" s="262">
        <v>33.329000000000001</v>
      </c>
      <c r="AN35" s="285"/>
      <c r="AO35" s="56"/>
      <c r="AP35" s="264"/>
    </row>
    <row r="36" spans="1:42" s="45" customFormat="1" ht="10.5" x14ac:dyDescent="0.15">
      <c r="A36" s="46"/>
      <c r="B36" s="29">
        <v>28</v>
      </c>
      <c r="D36" s="47" t="s">
        <v>1121</v>
      </c>
      <c r="E36" s="273"/>
      <c r="F36" s="52"/>
      <c r="G36" s="255" t="s">
        <v>458</v>
      </c>
      <c r="H36" s="267">
        <v>32387.883176443</v>
      </c>
      <c r="I36" s="267">
        <v>3491.6264954922299</v>
      </c>
      <c r="J36" s="267">
        <v>2164.1820627139596</v>
      </c>
      <c r="K36" s="267">
        <v>2214.18206271396</v>
      </c>
      <c r="L36" s="267">
        <f>IF(ISERROR(K36/$H36*100),"- ",(K36/$H36*100))</f>
        <v>6.8364519244790385</v>
      </c>
      <c r="M36" s="267">
        <f>IF(ISERROR(I36/$H36*100),"- ",(I36/$H36*100))</f>
        <v>10.780656693339653</v>
      </c>
      <c r="N36" s="267">
        <v>17.331064863613108</v>
      </c>
      <c r="O36" s="446">
        <v>17.731471676935399</v>
      </c>
      <c r="P36" s="268">
        <f>IF(AND(O36&lt;0,O35&lt;0),"NA",IF(AND(O36&gt;0,O35&lt;0),"LP",IF(AND(O36&lt;0,O35&gt;0),"PL",((O36/O35-1)*100))))</f>
        <v>46.460353971965176</v>
      </c>
      <c r="Q36" s="267">
        <v>14.790828952679098</v>
      </c>
      <c r="R36" s="269">
        <v>19.330477973676899</v>
      </c>
      <c r="S36" s="267">
        <v>0</v>
      </c>
      <c r="T36" s="39">
        <f>IF(O36&lt;0,"- ",IF(ISERROR(($E33-S36)/O36),"- ",(($E33-S36)/O36)))</f>
        <v>10.984423828358892</v>
      </c>
      <c r="U36" s="267">
        <v>1571.4543339024576</v>
      </c>
      <c r="V36" s="267">
        <v>0</v>
      </c>
      <c r="W36" s="267">
        <v>0</v>
      </c>
      <c r="X36" s="267">
        <v>24327.171304650001</v>
      </c>
      <c r="Y36" s="39">
        <f>IF(I36&lt;0,"- ",IF(ISERROR((U36+W36+X36-V36)/I36),"- ",(U36+W36+X36-V36)/I36))</f>
        <v>7.4173528216686924</v>
      </c>
      <c r="Z36" s="39">
        <f>IF(ISERROR(X36/H36),"- ",(X36/H36))</f>
        <v>0.7511195212147771</v>
      </c>
      <c r="AA36" s="267">
        <v>99.529903621519651</v>
      </c>
      <c r="AB36" s="270">
        <f>IF(AA36&lt;0,"- ",IF(ISERROR(($E33/AA36)),"- ",(($E33/AA36))))</f>
        <v>1.9568993127999796</v>
      </c>
      <c r="AC36" s="267">
        <v>17.731471676935399</v>
      </c>
      <c r="AD36" s="41">
        <f>IF(ISERROR(AC36/$E33*100),"- ",(AC36/$E33*100))</f>
        <v>9.1038002140655117</v>
      </c>
      <c r="AE36" s="271">
        <v>12.277241000347058</v>
      </c>
      <c r="AF36" s="267">
        <v>124.873</v>
      </c>
      <c r="AG36" s="43">
        <v>0.13719270831282507</v>
      </c>
      <c r="AH36" s="44">
        <v>13.48485509846113</v>
      </c>
      <c r="AI36" s="272">
        <f>IF(ISERROR(U36+W36+X36-V36),"- ",(U36+W36+X36-V36))</f>
        <v>25898.625638552458</v>
      </c>
      <c r="AJ36" s="261">
        <v>8.0742003388555244</v>
      </c>
      <c r="AK36" s="262">
        <v>34.429000000000002</v>
      </c>
      <c r="AN36" s="285"/>
      <c r="AO36" s="56"/>
      <c r="AP36" s="264"/>
    </row>
    <row r="37" spans="1:42" s="45" customFormat="1" ht="10.35" customHeight="1" x14ac:dyDescent="0.15">
      <c r="A37" s="46"/>
      <c r="B37" s="46"/>
      <c r="E37" s="274"/>
      <c r="F37" s="76"/>
      <c r="G37" s="275"/>
      <c r="H37" s="56"/>
      <c r="I37" s="56"/>
      <c r="J37" s="56"/>
      <c r="K37" s="56"/>
      <c r="L37" s="56"/>
      <c r="M37" s="56"/>
      <c r="N37" s="57"/>
      <c r="O37" s="57"/>
      <c r="P37" s="286"/>
      <c r="Q37" s="57"/>
      <c r="R37" s="277"/>
      <c r="S37" s="278"/>
      <c r="T37" s="61"/>
      <c r="U37" s="61"/>
      <c r="V37" s="61"/>
      <c r="W37" s="61"/>
      <c r="X37" s="61"/>
      <c r="Y37" s="61"/>
      <c r="Z37" s="57"/>
      <c r="AA37" s="57"/>
      <c r="AB37" s="277"/>
      <c r="AC37" s="279"/>
      <c r="AD37" s="57"/>
      <c r="AE37" s="277"/>
      <c r="AF37" s="279"/>
      <c r="AG37" s="57"/>
      <c r="AH37" s="57"/>
      <c r="AI37" s="57"/>
      <c r="AJ37" s="287"/>
      <c r="AK37" s="288"/>
      <c r="AL37" s="282"/>
      <c r="AM37" s="282"/>
      <c r="AN37" s="282"/>
      <c r="AO37" s="282"/>
    </row>
    <row r="38" spans="1:42" s="45" customFormat="1" ht="10.5" x14ac:dyDescent="0.15">
      <c r="A38" s="46"/>
      <c r="B38" s="46"/>
      <c r="D38" s="84" t="s">
        <v>525</v>
      </c>
      <c r="E38" s="85"/>
      <c r="F38" s="86"/>
      <c r="G38" s="275"/>
      <c r="H38" s="88"/>
      <c r="I38" s="88"/>
      <c r="J38" s="88"/>
      <c r="K38" s="88"/>
      <c r="L38" s="88"/>
      <c r="M38" s="88"/>
      <c r="N38" s="89"/>
      <c r="O38" s="89"/>
      <c r="P38" s="90"/>
      <c r="Q38" s="89"/>
      <c r="R38" s="89"/>
      <c r="S38" s="75"/>
      <c r="T38" s="91"/>
      <c r="U38" s="91"/>
      <c r="V38" s="91"/>
      <c r="W38" s="91"/>
      <c r="X38" s="91"/>
      <c r="Y38" s="91"/>
      <c r="Z38" s="89"/>
      <c r="AA38" s="89"/>
      <c r="AB38" s="89"/>
      <c r="AC38" s="89"/>
      <c r="AD38" s="89"/>
      <c r="AE38" s="89"/>
      <c r="AF38" s="289"/>
      <c r="AG38" s="289"/>
      <c r="AH38" s="289"/>
      <c r="AI38" s="290"/>
      <c r="AJ38" s="290"/>
      <c r="AK38" s="290"/>
      <c r="AL38" s="282"/>
      <c r="AM38" s="282"/>
      <c r="AN38" s="282"/>
      <c r="AO38" s="282"/>
    </row>
    <row r="39" spans="1:42" s="45" customFormat="1" ht="10.35" customHeight="1" x14ac:dyDescent="0.15">
      <c r="A39" s="46"/>
      <c r="B39" s="46"/>
      <c r="D39" s="45" t="s">
        <v>36</v>
      </c>
      <c r="E39" s="92"/>
      <c r="F39" s="93" t="s">
        <v>41</v>
      </c>
      <c r="G39" s="94"/>
      <c r="H39" s="56"/>
      <c r="I39" s="56"/>
      <c r="J39" s="56"/>
      <c r="K39" s="56"/>
      <c r="L39" s="56"/>
      <c r="M39" s="56"/>
      <c r="N39" s="57"/>
      <c r="O39" s="57"/>
      <c r="P39" s="95"/>
      <c r="Q39" s="57"/>
      <c r="R39" s="57"/>
      <c r="S39" s="44"/>
      <c r="T39" s="61"/>
      <c r="U39" s="61"/>
      <c r="V39" s="61"/>
      <c r="W39" s="61"/>
      <c r="X39" s="61"/>
      <c r="Y39" s="61"/>
      <c r="Z39" s="57"/>
      <c r="AA39" s="57"/>
      <c r="AB39" s="57"/>
      <c r="AC39" s="57"/>
      <c r="AD39" s="57"/>
      <c r="AE39" s="57"/>
      <c r="AF39" s="57"/>
      <c r="AG39" s="57"/>
      <c r="AH39" s="57"/>
      <c r="AL39" s="282"/>
      <c r="AM39" s="282"/>
      <c r="AN39" s="282"/>
      <c r="AO39" s="282"/>
    </row>
    <row r="40" spans="1:42" s="97" customFormat="1" x14ac:dyDescent="0.2">
      <c r="A40" s="96"/>
      <c r="B40" s="96"/>
      <c r="E40" s="98"/>
      <c r="F40" s="99"/>
      <c r="G40" s="100"/>
      <c r="H40" s="101"/>
      <c r="I40" s="101"/>
      <c r="J40" s="101"/>
      <c r="K40" s="101"/>
      <c r="L40" s="101"/>
      <c r="M40" s="101"/>
      <c r="N40" s="102"/>
      <c r="O40" s="102"/>
      <c r="P40" s="103"/>
      <c r="Q40" s="102"/>
      <c r="R40" s="102"/>
      <c r="S40" s="104"/>
      <c r="T40" s="105"/>
      <c r="U40" s="105"/>
      <c r="V40" s="105"/>
      <c r="W40" s="105"/>
      <c r="X40" s="105"/>
      <c r="Y40" s="105"/>
      <c r="Z40" s="102"/>
      <c r="AA40" s="102"/>
      <c r="AB40" s="102"/>
      <c r="AC40" s="102"/>
      <c r="AD40" s="102"/>
      <c r="AE40" s="102"/>
      <c r="AF40" s="102"/>
      <c r="AG40" s="102"/>
      <c r="AH40" s="102"/>
      <c r="AL40" s="291"/>
      <c r="AM40" s="291"/>
      <c r="AN40" s="291"/>
      <c r="AO40" s="291"/>
    </row>
    <row r="41" spans="1:42" s="97" customFormat="1" x14ac:dyDescent="0.2">
      <c r="A41" s="96"/>
      <c r="B41" s="96"/>
      <c r="E41" s="98"/>
      <c r="F41" s="99"/>
      <c r="G41" s="100"/>
      <c r="H41" s="101"/>
      <c r="I41" s="101"/>
      <c r="J41" s="101"/>
      <c r="K41" s="101"/>
      <c r="L41" s="101"/>
      <c r="M41" s="101"/>
      <c r="N41" s="102"/>
      <c r="O41" s="102"/>
      <c r="P41" s="103"/>
      <c r="Q41" s="102"/>
      <c r="R41" s="102"/>
      <c r="S41" s="104"/>
      <c r="T41" s="105"/>
      <c r="U41" s="105"/>
      <c r="V41" s="105"/>
      <c r="W41" s="105"/>
      <c r="X41" s="105"/>
      <c r="Y41" s="105"/>
      <c r="Z41" s="102"/>
      <c r="AA41" s="102"/>
      <c r="AB41" s="102"/>
      <c r="AC41" s="102"/>
      <c r="AD41" s="102"/>
      <c r="AE41" s="102"/>
      <c r="AF41" s="102"/>
      <c r="AG41" s="102"/>
      <c r="AH41" s="102"/>
      <c r="AL41" s="291"/>
      <c r="AM41" s="291"/>
      <c r="AN41" s="291"/>
      <c r="AO41" s="291"/>
    </row>
    <row r="42" spans="1:42" s="97" customFormat="1" x14ac:dyDescent="0.2">
      <c r="A42" s="96"/>
      <c r="B42" s="96"/>
      <c r="E42" s="98"/>
      <c r="F42" s="99"/>
      <c r="G42" s="100"/>
      <c r="H42" s="101"/>
      <c r="I42" s="101"/>
      <c r="J42" s="101"/>
      <c r="K42" s="101"/>
      <c r="L42" s="101"/>
      <c r="M42" s="101"/>
      <c r="N42" s="102"/>
      <c r="O42" s="102"/>
      <c r="P42" s="103"/>
      <c r="Q42" s="102"/>
      <c r="R42" s="102"/>
      <c r="S42" s="104"/>
      <c r="T42" s="105"/>
      <c r="U42" s="105"/>
      <c r="V42" s="105"/>
      <c r="W42" s="105"/>
      <c r="X42" s="105"/>
      <c r="Y42" s="105"/>
      <c r="Z42" s="102"/>
      <c r="AA42" s="102"/>
      <c r="AB42" s="102"/>
      <c r="AC42" s="102"/>
      <c r="AD42" s="102"/>
      <c r="AE42" s="102"/>
      <c r="AF42" s="102"/>
      <c r="AG42" s="102"/>
      <c r="AH42" s="102"/>
      <c r="AL42" s="291"/>
      <c r="AM42" s="291"/>
      <c r="AN42" s="291"/>
      <c r="AO42" s="291"/>
    </row>
    <row r="43" spans="1:42" s="97" customFormat="1" x14ac:dyDescent="0.2">
      <c r="A43" s="96"/>
      <c r="B43" s="96"/>
      <c r="E43" s="98"/>
      <c r="F43" s="99"/>
      <c r="G43" s="100"/>
      <c r="H43" s="101"/>
      <c r="I43" s="101"/>
      <c r="J43" s="101"/>
      <c r="K43" s="101"/>
      <c r="L43" s="101"/>
      <c r="M43" s="101"/>
      <c r="N43" s="102"/>
      <c r="O43" s="102"/>
      <c r="P43" s="103"/>
      <c r="Q43" s="102"/>
      <c r="R43" s="102"/>
      <c r="S43" s="104"/>
      <c r="T43" s="105"/>
      <c r="U43" s="105"/>
      <c r="V43" s="105"/>
      <c r="W43" s="105"/>
      <c r="X43" s="105"/>
      <c r="Y43" s="105"/>
      <c r="Z43" s="102"/>
      <c r="AA43" s="102"/>
      <c r="AB43" s="102"/>
      <c r="AC43" s="102"/>
      <c r="AD43" s="102"/>
      <c r="AE43" s="102"/>
      <c r="AF43" s="102"/>
      <c r="AG43" s="102"/>
      <c r="AH43" s="102"/>
      <c r="AL43" s="291"/>
      <c r="AM43" s="291"/>
      <c r="AN43" s="291"/>
      <c r="AO43" s="291"/>
    </row>
    <row r="44" spans="1:42" s="97" customFormat="1" x14ac:dyDescent="0.2">
      <c r="A44" s="96"/>
      <c r="B44" s="96"/>
      <c r="E44" s="98"/>
      <c r="F44" s="99"/>
      <c r="G44" s="100"/>
      <c r="H44" s="101"/>
      <c r="I44" s="101"/>
      <c r="J44" s="101"/>
      <c r="K44" s="101"/>
      <c r="L44" s="101"/>
      <c r="M44" s="101"/>
      <c r="N44" s="102"/>
      <c r="O44" s="102"/>
      <c r="P44" s="103"/>
      <c r="Q44" s="102"/>
      <c r="R44" s="102"/>
      <c r="S44" s="104"/>
      <c r="T44" s="105"/>
      <c r="U44" s="105"/>
      <c r="V44" s="105"/>
      <c r="W44" s="105"/>
      <c r="X44" s="105"/>
      <c r="Y44" s="105"/>
      <c r="Z44" s="102"/>
      <c r="AA44" s="102"/>
      <c r="AB44" s="102"/>
      <c r="AC44" s="102"/>
      <c r="AD44" s="102"/>
      <c r="AE44" s="102"/>
      <c r="AF44" s="102"/>
      <c r="AG44" s="102"/>
      <c r="AH44" s="102"/>
      <c r="AL44" s="291"/>
      <c r="AM44" s="291"/>
      <c r="AN44" s="291"/>
      <c r="AO44" s="291"/>
    </row>
    <row r="45" spans="1:42" s="97" customFormat="1" x14ac:dyDescent="0.2">
      <c r="A45" s="96"/>
      <c r="B45" s="96"/>
      <c r="E45" s="98"/>
      <c r="F45" s="99"/>
      <c r="G45" s="100"/>
      <c r="H45" s="101"/>
      <c r="I45" s="101"/>
      <c r="J45" s="101"/>
      <c r="K45" s="101"/>
      <c r="L45" s="101"/>
      <c r="M45" s="101"/>
      <c r="N45" s="102"/>
      <c r="O45" s="102"/>
      <c r="P45" s="103"/>
      <c r="Q45" s="102"/>
      <c r="R45" s="102"/>
      <c r="S45" s="104"/>
      <c r="T45" s="105"/>
      <c r="U45" s="105"/>
      <c r="V45" s="105"/>
      <c r="W45" s="105"/>
      <c r="X45" s="105"/>
      <c r="Y45" s="105"/>
      <c r="Z45" s="102"/>
      <c r="AA45" s="102"/>
      <c r="AB45" s="102"/>
      <c r="AC45" s="102"/>
      <c r="AD45" s="102"/>
      <c r="AE45" s="102"/>
      <c r="AF45" s="102"/>
      <c r="AG45" s="102"/>
      <c r="AH45" s="102"/>
      <c r="AL45" s="291"/>
      <c r="AM45" s="291"/>
      <c r="AN45" s="291"/>
      <c r="AO45" s="291"/>
    </row>
    <row r="46" spans="1:42" s="97" customFormat="1" x14ac:dyDescent="0.2">
      <c r="A46" s="96"/>
      <c r="B46" s="96"/>
      <c r="E46" s="98"/>
      <c r="F46" s="99"/>
      <c r="G46" s="100"/>
      <c r="H46" s="101"/>
      <c r="I46" s="101"/>
      <c r="J46" s="101"/>
      <c r="K46" s="101"/>
      <c r="L46" s="101"/>
      <c r="M46" s="101"/>
      <c r="N46" s="102"/>
      <c r="O46" s="102"/>
      <c r="P46" s="103"/>
      <c r="Q46" s="102"/>
      <c r="R46" s="102"/>
      <c r="S46" s="104"/>
      <c r="T46" s="105"/>
      <c r="U46" s="105"/>
      <c r="V46" s="105"/>
      <c r="W46" s="105"/>
      <c r="X46" s="105"/>
      <c r="Y46" s="105"/>
      <c r="Z46" s="102"/>
      <c r="AA46" s="102"/>
      <c r="AB46" s="102"/>
      <c r="AC46" s="102"/>
      <c r="AD46" s="102"/>
      <c r="AE46" s="102"/>
      <c r="AF46" s="102"/>
      <c r="AG46" s="102"/>
      <c r="AH46" s="102"/>
      <c r="AL46" s="291"/>
      <c r="AM46" s="291"/>
      <c r="AN46" s="291"/>
      <c r="AO46" s="291"/>
    </row>
    <row r="47" spans="1:42" s="97" customFormat="1" x14ac:dyDescent="0.2">
      <c r="A47" s="96"/>
      <c r="B47" s="96"/>
      <c r="E47" s="98"/>
      <c r="F47" s="99"/>
      <c r="G47" s="100"/>
      <c r="H47" s="101"/>
      <c r="I47" s="101"/>
      <c r="J47" s="101"/>
      <c r="K47" s="101"/>
      <c r="L47" s="101"/>
      <c r="M47" s="101"/>
      <c r="N47" s="102"/>
      <c r="O47" s="102"/>
      <c r="P47" s="103"/>
      <c r="Q47" s="102"/>
      <c r="R47" s="102"/>
      <c r="S47" s="104"/>
      <c r="T47" s="105"/>
      <c r="U47" s="105"/>
      <c r="V47" s="105"/>
      <c r="W47" s="105"/>
      <c r="X47" s="105"/>
      <c r="Y47" s="105"/>
      <c r="Z47" s="102"/>
      <c r="AA47" s="102"/>
      <c r="AB47" s="102"/>
      <c r="AC47" s="102"/>
      <c r="AD47" s="102"/>
      <c r="AE47" s="102"/>
      <c r="AF47" s="102"/>
      <c r="AG47" s="102"/>
      <c r="AH47" s="102"/>
      <c r="AL47" s="291"/>
      <c r="AM47" s="291"/>
      <c r="AN47" s="291"/>
      <c r="AO47" s="291"/>
    </row>
    <row r="48" spans="1:42" s="97" customFormat="1" x14ac:dyDescent="0.2">
      <c r="A48" s="96"/>
      <c r="B48" s="96"/>
      <c r="E48" s="98"/>
      <c r="F48" s="99"/>
      <c r="G48" s="100"/>
      <c r="H48" s="101"/>
      <c r="I48" s="101"/>
      <c r="J48" s="101"/>
      <c r="K48" s="101"/>
      <c r="L48" s="101"/>
      <c r="M48" s="101"/>
      <c r="N48" s="102"/>
      <c r="O48" s="102"/>
      <c r="P48" s="103"/>
      <c r="Q48" s="102"/>
      <c r="R48" s="102"/>
      <c r="S48" s="104"/>
      <c r="T48" s="105"/>
      <c r="U48" s="105"/>
      <c r="V48" s="105"/>
      <c r="W48" s="105"/>
      <c r="X48" s="105"/>
      <c r="Y48" s="105"/>
      <c r="Z48" s="102"/>
      <c r="AA48" s="102"/>
      <c r="AB48" s="102"/>
      <c r="AC48" s="102"/>
      <c r="AD48" s="102"/>
      <c r="AE48" s="102"/>
      <c r="AF48" s="102"/>
      <c r="AG48" s="102"/>
      <c r="AH48" s="102"/>
      <c r="AL48" s="291"/>
      <c r="AM48" s="291"/>
      <c r="AN48" s="291"/>
      <c r="AO48" s="291"/>
    </row>
    <row r="49" spans="1:41" s="97" customFormat="1" x14ac:dyDescent="0.2">
      <c r="A49" s="96"/>
      <c r="B49" s="96"/>
      <c r="E49" s="98"/>
      <c r="F49" s="99"/>
      <c r="G49" s="100"/>
      <c r="H49" s="101"/>
      <c r="I49" s="101"/>
      <c r="J49" s="101"/>
      <c r="K49" s="101"/>
      <c r="L49" s="101"/>
      <c r="M49" s="101"/>
      <c r="N49" s="102"/>
      <c r="O49" s="102"/>
      <c r="P49" s="103"/>
      <c r="Q49" s="102"/>
      <c r="R49" s="102"/>
      <c r="S49" s="104"/>
      <c r="T49" s="105"/>
      <c r="U49" s="105"/>
      <c r="V49" s="105"/>
      <c r="W49" s="105"/>
      <c r="X49" s="105"/>
      <c r="Y49" s="105"/>
      <c r="Z49" s="102"/>
      <c r="AA49" s="102"/>
      <c r="AB49" s="102"/>
      <c r="AC49" s="102"/>
      <c r="AD49" s="102"/>
      <c r="AE49" s="102"/>
      <c r="AF49" s="102"/>
      <c r="AG49" s="102"/>
      <c r="AH49" s="102"/>
      <c r="AL49" s="291"/>
      <c r="AM49" s="291"/>
      <c r="AN49" s="291"/>
      <c r="AO49" s="291"/>
    </row>
    <row r="50" spans="1:41" s="97" customFormat="1" x14ac:dyDescent="0.2">
      <c r="A50" s="96"/>
      <c r="B50" s="96"/>
      <c r="E50" s="98"/>
      <c r="F50" s="99"/>
      <c r="G50" s="100"/>
      <c r="H50" s="101"/>
      <c r="I50" s="101"/>
      <c r="J50" s="101"/>
      <c r="K50" s="101"/>
      <c r="L50" s="101"/>
      <c r="M50" s="101"/>
      <c r="N50" s="102"/>
      <c r="O50" s="102"/>
      <c r="P50" s="103"/>
      <c r="Q50" s="102"/>
      <c r="R50" s="102"/>
      <c r="S50" s="104"/>
      <c r="T50" s="105"/>
      <c r="U50" s="105"/>
      <c r="V50" s="105"/>
      <c r="W50" s="105"/>
      <c r="X50" s="105"/>
      <c r="Y50" s="105"/>
      <c r="Z50" s="102"/>
      <c r="AA50" s="102"/>
      <c r="AB50" s="102"/>
      <c r="AC50" s="102"/>
      <c r="AD50" s="102"/>
      <c r="AE50" s="102"/>
      <c r="AF50" s="102"/>
      <c r="AG50" s="102"/>
      <c r="AH50" s="102"/>
      <c r="AL50" s="291"/>
      <c r="AM50" s="291"/>
      <c r="AN50" s="291"/>
      <c r="AO50" s="291"/>
    </row>
    <row r="51" spans="1:41" s="97" customFormat="1" x14ac:dyDescent="0.2">
      <c r="A51" s="96"/>
      <c r="B51" s="96"/>
      <c r="E51" s="98"/>
      <c r="F51" s="99"/>
      <c r="G51" s="100"/>
      <c r="H51" s="101"/>
      <c r="I51" s="101"/>
      <c r="J51" s="101"/>
      <c r="K51" s="101"/>
      <c r="L51" s="101"/>
      <c r="M51" s="101"/>
      <c r="N51" s="102"/>
      <c r="O51" s="102"/>
      <c r="P51" s="103"/>
      <c r="Q51" s="102"/>
      <c r="R51" s="102"/>
      <c r="S51" s="104"/>
      <c r="T51" s="105"/>
      <c r="U51" s="105"/>
      <c r="V51" s="105"/>
      <c r="W51" s="105"/>
      <c r="X51" s="105"/>
      <c r="Y51" s="105"/>
      <c r="Z51" s="102"/>
      <c r="AA51" s="102"/>
      <c r="AB51" s="102"/>
      <c r="AC51" s="102"/>
      <c r="AD51" s="102"/>
      <c r="AE51" s="102"/>
      <c r="AF51" s="102"/>
      <c r="AG51" s="102"/>
      <c r="AH51" s="102"/>
      <c r="AL51" s="291"/>
      <c r="AM51" s="291"/>
      <c r="AN51" s="291"/>
      <c r="AO51" s="291"/>
    </row>
    <row r="52" spans="1:41" s="97" customFormat="1" x14ac:dyDescent="0.2">
      <c r="A52" s="96"/>
      <c r="B52" s="96"/>
      <c r="E52" s="98"/>
      <c r="F52" s="99"/>
      <c r="G52" s="100"/>
      <c r="H52" s="101"/>
      <c r="I52" s="101"/>
      <c r="J52" s="101"/>
      <c r="K52" s="101"/>
      <c r="L52" s="101"/>
      <c r="M52" s="101"/>
      <c r="N52" s="102"/>
      <c r="O52" s="102"/>
      <c r="P52" s="103"/>
      <c r="Q52" s="102"/>
      <c r="R52" s="102"/>
      <c r="S52" s="104"/>
      <c r="T52" s="105"/>
      <c r="U52" s="105"/>
      <c r="V52" s="105"/>
      <c r="W52" s="105"/>
      <c r="X52" s="105"/>
      <c r="Y52" s="105"/>
      <c r="Z52" s="102"/>
      <c r="AA52" s="102"/>
      <c r="AB52" s="102"/>
      <c r="AC52" s="102"/>
      <c r="AD52" s="102"/>
      <c r="AE52" s="102"/>
      <c r="AF52" s="102"/>
      <c r="AG52" s="102"/>
      <c r="AH52" s="102"/>
      <c r="AL52" s="291"/>
      <c r="AM52" s="291"/>
      <c r="AN52" s="291"/>
      <c r="AO52" s="291"/>
    </row>
    <row r="53" spans="1:41" s="97" customFormat="1" x14ac:dyDescent="0.2">
      <c r="A53" s="96"/>
      <c r="B53" s="96"/>
      <c r="E53" s="98"/>
      <c r="F53" s="99"/>
      <c r="G53" s="100"/>
      <c r="H53" s="101"/>
      <c r="I53" s="101"/>
      <c r="J53" s="101"/>
      <c r="K53" s="101"/>
      <c r="L53" s="101"/>
      <c r="M53" s="101"/>
      <c r="N53" s="102"/>
      <c r="O53" s="102"/>
      <c r="P53" s="103"/>
      <c r="Q53" s="102"/>
      <c r="R53" s="102"/>
      <c r="S53" s="104"/>
      <c r="T53" s="105"/>
      <c r="U53" s="105"/>
      <c r="V53" s="105"/>
      <c r="W53" s="105"/>
      <c r="X53" s="105"/>
      <c r="Y53" s="105"/>
      <c r="Z53" s="102"/>
      <c r="AA53" s="102"/>
      <c r="AB53" s="102"/>
      <c r="AC53" s="102"/>
      <c r="AD53" s="102"/>
      <c r="AE53" s="102"/>
      <c r="AF53" s="102"/>
      <c r="AG53" s="102"/>
      <c r="AH53" s="102"/>
      <c r="AL53" s="291"/>
      <c r="AM53" s="291"/>
      <c r="AN53" s="291"/>
      <c r="AO53" s="291"/>
    </row>
    <row r="54" spans="1:41" s="97" customFormat="1" x14ac:dyDescent="0.2">
      <c r="A54" s="96"/>
      <c r="B54" s="96"/>
      <c r="E54" s="98"/>
      <c r="F54" s="99"/>
      <c r="G54" s="100"/>
      <c r="H54" s="101"/>
      <c r="I54" s="101"/>
      <c r="J54" s="101"/>
      <c r="K54" s="101"/>
      <c r="L54" s="101"/>
      <c r="M54" s="101"/>
      <c r="N54" s="102"/>
      <c r="O54" s="102"/>
      <c r="P54" s="103"/>
      <c r="Q54" s="102"/>
      <c r="R54" s="102"/>
      <c r="S54" s="104"/>
      <c r="T54" s="105"/>
      <c r="U54" s="105"/>
      <c r="V54" s="105"/>
      <c r="W54" s="105"/>
      <c r="X54" s="105"/>
      <c r="Y54" s="105"/>
      <c r="Z54" s="102"/>
      <c r="AA54" s="102"/>
      <c r="AB54" s="102"/>
      <c r="AC54" s="102"/>
      <c r="AD54" s="102"/>
      <c r="AE54" s="102"/>
      <c r="AF54" s="102"/>
      <c r="AG54" s="102"/>
      <c r="AH54" s="102"/>
      <c r="AL54" s="291"/>
      <c r="AM54" s="291"/>
      <c r="AN54" s="291"/>
      <c r="AO54" s="291"/>
    </row>
    <row r="55" spans="1:41" s="97" customFormat="1" x14ac:dyDescent="0.2">
      <c r="A55" s="96"/>
      <c r="B55" s="96"/>
      <c r="E55" s="98"/>
      <c r="F55" s="99"/>
      <c r="G55" s="100"/>
      <c r="H55" s="101"/>
      <c r="I55" s="101"/>
      <c r="J55" s="101"/>
      <c r="K55" s="101"/>
      <c r="L55" s="101"/>
      <c r="M55" s="101"/>
      <c r="N55" s="102"/>
      <c r="O55" s="102"/>
      <c r="P55" s="103"/>
      <c r="Q55" s="102"/>
      <c r="R55" s="102"/>
      <c r="S55" s="104"/>
      <c r="T55" s="105"/>
      <c r="U55" s="105"/>
      <c r="V55" s="105"/>
      <c r="W55" s="105"/>
      <c r="X55" s="105"/>
      <c r="Y55" s="105"/>
      <c r="Z55" s="102"/>
      <c r="AA55" s="102"/>
      <c r="AB55" s="102"/>
      <c r="AC55" s="102"/>
      <c r="AD55" s="102"/>
      <c r="AE55" s="102"/>
      <c r="AF55" s="102"/>
      <c r="AG55" s="102"/>
      <c r="AH55" s="102"/>
      <c r="AL55" s="291"/>
      <c r="AM55" s="291"/>
      <c r="AN55" s="291"/>
      <c r="AO55" s="291"/>
    </row>
    <row r="56" spans="1:41" s="97" customFormat="1" x14ac:dyDescent="0.2">
      <c r="A56" s="96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5"/>
      <c r="Z56" s="102"/>
      <c r="AA56" s="102"/>
      <c r="AB56" s="102"/>
      <c r="AC56" s="102"/>
      <c r="AD56" s="102"/>
      <c r="AE56" s="102"/>
      <c r="AF56" s="102"/>
      <c r="AG56" s="102"/>
      <c r="AH56" s="102"/>
      <c r="AL56" s="291"/>
      <c r="AM56" s="291"/>
      <c r="AN56" s="291"/>
      <c r="AO56" s="291"/>
    </row>
    <row r="57" spans="1:41" s="97" customFormat="1" x14ac:dyDescent="0.2">
      <c r="A57" s="96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5"/>
      <c r="Z57" s="102"/>
      <c r="AA57" s="102"/>
      <c r="AB57" s="102"/>
      <c r="AC57" s="102"/>
      <c r="AD57" s="102"/>
      <c r="AE57" s="102"/>
      <c r="AF57" s="102"/>
      <c r="AG57" s="102"/>
      <c r="AH57" s="102"/>
      <c r="AL57" s="291"/>
      <c r="AM57" s="291"/>
      <c r="AN57" s="291"/>
      <c r="AO57" s="291"/>
    </row>
    <row r="58" spans="1:41" s="97" customFormat="1" x14ac:dyDescent="0.2">
      <c r="A58" s="96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5"/>
      <c r="Z58" s="102"/>
      <c r="AA58" s="102"/>
      <c r="AB58" s="102"/>
      <c r="AC58" s="102"/>
      <c r="AD58" s="102"/>
      <c r="AE58" s="102"/>
      <c r="AF58" s="102"/>
      <c r="AG58" s="102"/>
      <c r="AH58" s="102"/>
      <c r="AL58" s="291"/>
      <c r="AM58" s="291"/>
      <c r="AN58" s="291"/>
      <c r="AO58" s="291"/>
    </row>
    <row r="59" spans="1:41" s="97" customFormat="1" x14ac:dyDescent="0.2">
      <c r="A59" s="96"/>
      <c r="B59" s="96"/>
      <c r="E59" s="98"/>
      <c r="F59" s="99"/>
      <c r="G59" s="100"/>
      <c r="H59" s="101"/>
      <c r="I59" s="101"/>
      <c r="J59" s="101"/>
      <c r="K59" s="101"/>
      <c r="L59" s="101"/>
      <c r="M59" s="101"/>
      <c r="N59" s="102"/>
      <c r="O59" s="102"/>
      <c r="P59" s="103"/>
      <c r="Q59" s="102"/>
      <c r="R59" s="102"/>
      <c r="S59" s="104"/>
      <c r="T59" s="105"/>
      <c r="U59" s="105"/>
      <c r="V59" s="105"/>
      <c r="W59" s="105"/>
      <c r="X59" s="105"/>
      <c r="Y59" s="105"/>
      <c r="Z59" s="102"/>
      <c r="AA59" s="102"/>
      <c r="AB59" s="102"/>
      <c r="AC59" s="102"/>
      <c r="AD59" s="102"/>
      <c r="AE59" s="102"/>
      <c r="AF59" s="102"/>
      <c r="AG59" s="102"/>
      <c r="AH59" s="102"/>
      <c r="AL59" s="291"/>
      <c r="AM59" s="291"/>
      <c r="AN59" s="291"/>
      <c r="AO59" s="291"/>
    </row>
    <row r="60" spans="1:41" s="97" customFormat="1" x14ac:dyDescent="0.2">
      <c r="A60" s="96"/>
      <c r="B60" s="96"/>
      <c r="E60" s="98"/>
      <c r="F60" s="99"/>
      <c r="G60" s="100"/>
      <c r="H60" s="101"/>
      <c r="I60" s="101"/>
      <c r="J60" s="101"/>
      <c r="K60" s="101"/>
      <c r="L60" s="101"/>
      <c r="M60" s="101"/>
      <c r="N60" s="102"/>
      <c r="O60" s="102"/>
      <c r="P60" s="103"/>
      <c r="Q60" s="102"/>
      <c r="R60" s="102"/>
      <c r="S60" s="104"/>
      <c r="T60" s="105"/>
      <c r="U60" s="105"/>
      <c r="V60" s="105"/>
      <c r="W60" s="105"/>
      <c r="X60" s="105"/>
      <c r="Y60" s="105"/>
      <c r="Z60" s="102"/>
      <c r="AA60" s="102"/>
      <c r="AB60" s="102"/>
      <c r="AC60" s="102"/>
      <c r="AD60" s="102"/>
      <c r="AE60" s="102"/>
      <c r="AF60" s="102"/>
      <c r="AG60" s="102"/>
      <c r="AH60" s="102"/>
      <c r="AL60" s="291"/>
      <c r="AM60" s="291"/>
      <c r="AN60" s="291"/>
      <c r="AO60" s="291"/>
    </row>
    <row r="61" spans="1:41" s="97" customFormat="1" x14ac:dyDescent="0.2">
      <c r="A61" s="96"/>
      <c r="B61" s="96"/>
      <c r="E61" s="98"/>
      <c r="F61" s="99"/>
      <c r="G61" s="100"/>
      <c r="H61" s="101"/>
      <c r="I61" s="101"/>
      <c r="J61" s="101"/>
      <c r="K61" s="101"/>
      <c r="L61" s="101"/>
      <c r="M61" s="101"/>
      <c r="N61" s="102"/>
      <c r="O61" s="102"/>
      <c r="P61" s="103"/>
      <c r="Q61" s="102"/>
      <c r="R61" s="102"/>
      <c r="S61" s="104"/>
      <c r="T61" s="105"/>
      <c r="U61" s="105"/>
      <c r="V61" s="105"/>
      <c r="W61" s="105"/>
      <c r="X61" s="105"/>
      <c r="Y61" s="105"/>
      <c r="Z61" s="102"/>
      <c r="AA61" s="102"/>
      <c r="AB61" s="102"/>
      <c r="AC61" s="102"/>
      <c r="AD61" s="102"/>
      <c r="AE61" s="102"/>
      <c r="AF61" s="102"/>
      <c r="AG61" s="102"/>
      <c r="AH61" s="102"/>
      <c r="AL61" s="291"/>
      <c r="AM61" s="291"/>
      <c r="AN61" s="291"/>
      <c r="AO61" s="291"/>
    </row>
    <row r="62" spans="1:41" s="97" customFormat="1" x14ac:dyDescent="0.2">
      <c r="A62" s="96"/>
      <c r="B62" s="96"/>
      <c r="E62" s="98"/>
      <c r="F62" s="99"/>
      <c r="G62" s="100"/>
      <c r="H62" s="101"/>
      <c r="I62" s="101"/>
      <c r="J62" s="101"/>
      <c r="K62" s="101"/>
      <c r="L62" s="101"/>
      <c r="M62" s="101"/>
      <c r="N62" s="102"/>
      <c r="O62" s="102"/>
      <c r="P62" s="103"/>
      <c r="Q62" s="102"/>
      <c r="R62" s="102"/>
      <c r="S62" s="104"/>
      <c r="T62" s="105"/>
      <c r="U62" s="105"/>
      <c r="V62" s="105"/>
      <c r="W62" s="105"/>
      <c r="X62" s="105"/>
      <c r="Y62" s="105"/>
      <c r="Z62" s="102"/>
      <c r="AA62" s="102"/>
      <c r="AB62" s="102"/>
      <c r="AC62" s="102"/>
      <c r="AD62" s="102"/>
      <c r="AE62" s="102"/>
      <c r="AF62" s="102"/>
      <c r="AG62" s="102"/>
      <c r="AH62" s="102"/>
      <c r="AL62" s="291"/>
      <c r="AM62" s="291"/>
      <c r="AN62" s="291"/>
      <c r="AO62" s="291"/>
    </row>
    <row r="63" spans="1:41" s="97" customFormat="1" x14ac:dyDescent="0.2">
      <c r="A63" s="96"/>
      <c r="B63" s="96"/>
      <c r="E63" s="98"/>
      <c r="F63" s="99"/>
      <c r="G63" s="100"/>
      <c r="H63" s="101"/>
      <c r="I63" s="101"/>
      <c r="J63" s="101"/>
      <c r="K63" s="101"/>
      <c r="L63" s="101"/>
      <c r="M63" s="101"/>
      <c r="N63" s="102"/>
      <c r="O63" s="102"/>
      <c r="P63" s="103"/>
      <c r="Q63" s="102"/>
      <c r="R63" s="102"/>
      <c r="S63" s="104"/>
      <c r="T63" s="105"/>
      <c r="U63" s="105"/>
      <c r="V63" s="105"/>
      <c r="W63" s="105"/>
      <c r="X63" s="105"/>
      <c r="Y63" s="105"/>
      <c r="Z63" s="102"/>
      <c r="AA63" s="102"/>
      <c r="AB63" s="102"/>
      <c r="AC63" s="102"/>
      <c r="AD63" s="102"/>
      <c r="AE63" s="102"/>
      <c r="AF63" s="102"/>
      <c r="AG63" s="102"/>
      <c r="AH63" s="102"/>
      <c r="AL63" s="291"/>
      <c r="AM63" s="291"/>
      <c r="AN63" s="291"/>
      <c r="AO63" s="291"/>
    </row>
    <row r="64" spans="1:41" s="97" customFormat="1" x14ac:dyDescent="0.2">
      <c r="A64" s="96"/>
      <c r="B64" s="96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2"/>
      <c r="P64" s="103"/>
      <c r="Q64" s="102"/>
      <c r="R64" s="102"/>
      <c r="S64" s="104"/>
      <c r="T64" s="105"/>
      <c r="U64" s="105"/>
      <c r="V64" s="105"/>
      <c r="W64" s="105"/>
      <c r="X64" s="105"/>
      <c r="Y64" s="105"/>
      <c r="Z64" s="102"/>
      <c r="AA64" s="102"/>
      <c r="AB64" s="102"/>
      <c r="AC64" s="102"/>
      <c r="AD64" s="102"/>
      <c r="AE64" s="102"/>
      <c r="AF64" s="102"/>
      <c r="AG64" s="102"/>
      <c r="AH64" s="102"/>
      <c r="AL64" s="291"/>
      <c r="AM64" s="291"/>
      <c r="AN64" s="291"/>
      <c r="AO64" s="291"/>
    </row>
    <row r="65" spans="1:41" s="97" customFormat="1" x14ac:dyDescent="0.2">
      <c r="A65" s="96"/>
      <c r="B65" s="96"/>
      <c r="E65" s="98"/>
      <c r="F65" s="99"/>
      <c r="G65" s="100"/>
      <c r="H65" s="101"/>
      <c r="I65" s="101"/>
      <c r="J65" s="101"/>
      <c r="K65" s="101"/>
      <c r="L65" s="101"/>
      <c r="M65" s="101"/>
      <c r="N65" s="102"/>
      <c r="O65" s="102"/>
      <c r="P65" s="103"/>
      <c r="Q65" s="102"/>
      <c r="R65" s="102"/>
      <c r="S65" s="104"/>
      <c r="T65" s="105"/>
      <c r="U65" s="105"/>
      <c r="V65" s="105"/>
      <c r="W65" s="105"/>
      <c r="X65" s="105"/>
      <c r="Y65" s="105"/>
      <c r="Z65" s="102"/>
      <c r="AA65" s="102"/>
      <c r="AB65" s="102"/>
      <c r="AC65" s="102"/>
      <c r="AD65" s="102"/>
      <c r="AE65" s="102"/>
      <c r="AF65" s="102"/>
      <c r="AG65" s="102"/>
      <c r="AH65" s="102"/>
      <c r="AL65" s="291"/>
      <c r="AM65" s="291"/>
      <c r="AN65" s="291"/>
      <c r="AO65" s="291"/>
    </row>
    <row r="66" spans="1:41" s="97" customFormat="1" x14ac:dyDescent="0.2">
      <c r="A66" s="96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5"/>
      <c r="Z66" s="102"/>
      <c r="AA66" s="102"/>
      <c r="AB66" s="102"/>
      <c r="AC66" s="102"/>
      <c r="AD66" s="102"/>
      <c r="AE66" s="102"/>
      <c r="AF66" s="102"/>
      <c r="AG66" s="102"/>
      <c r="AH66" s="102"/>
      <c r="AL66" s="291"/>
      <c r="AM66" s="291"/>
      <c r="AN66" s="291"/>
      <c r="AO66" s="291"/>
    </row>
    <row r="67" spans="1:41" s="97" customFormat="1" x14ac:dyDescent="0.2">
      <c r="A67" s="96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5"/>
      <c r="Z67" s="102"/>
      <c r="AA67" s="102"/>
      <c r="AB67" s="102"/>
      <c r="AC67" s="102"/>
      <c r="AD67" s="102"/>
      <c r="AE67" s="102"/>
      <c r="AF67" s="102"/>
      <c r="AG67" s="102"/>
      <c r="AH67" s="102"/>
      <c r="AL67" s="291"/>
      <c r="AM67" s="291"/>
      <c r="AN67" s="291"/>
      <c r="AO67" s="291"/>
    </row>
    <row r="68" spans="1:41" s="97" customFormat="1" x14ac:dyDescent="0.2">
      <c r="A68" s="96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5"/>
      <c r="Z68" s="102"/>
      <c r="AA68" s="102"/>
      <c r="AB68" s="102"/>
      <c r="AC68" s="102"/>
      <c r="AD68" s="102"/>
      <c r="AE68" s="102"/>
      <c r="AF68" s="102"/>
      <c r="AG68" s="102"/>
      <c r="AH68" s="102"/>
      <c r="AL68" s="291"/>
      <c r="AM68" s="291"/>
      <c r="AN68" s="291"/>
      <c r="AO68" s="291"/>
    </row>
    <row r="69" spans="1:41" s="97" customFormat="1" x14ac:dyDescent="0.2">
      <c r="A69" s="96"/>
      <c r="B69" s="96"/>
      <c r="E69" s="98"/>
      <c r="F69" s="99"/>
      <c r="G69" s="100"/>
      <c r="H69" s="101"/>
      <c r="I69" s="101"/>
      <c r="J69" s="101"/>
      <c r="K69" s="101"/>
      <c r="L69" s="101"/>
      <c r="M69" s="101"/>
      <c r="N69" s="102"/>
      <c r="O69" s="102"/>
      <c r="P69" s="103"/>
      <c r="Q69" s="102"/>
      <c r="R69" s="102"/>
      <c r="S69" s="104"/>
      <c r="T69" s="105"/>
      <c r="U69" s="105"/>
      <c r="V69" s="105"/>
      <c r="W69" s="105"/>
      <c r="X69" s="105"/>
      <c r="Y69" s="105"/>
      <c r="Z69" s="102"/>
      <c r="AA69" s="102"/>
      <c r="AB69" s="102"/>
      <c r="AC69" s="102"/>
      <c r="AD69" s="102"/>
      <c r="AE69" s="102"/>
      <c r="AF69" s="102"/>
      <c r="AG69" s="102"/>
      <c r="AH69" s="102"/>
      <c r="AL69" s="291"/>
      <c r="AM69" s="291"/>
      <c r="AN69" s="291"/>
      <c r="AO69" s="291"/>
    </row>
    <row r="70" spans="1:41" s="97" customFormat="1" x14ac:dyDescent="0.2">
      <c r="A70" s="96"/>
      <c r="B70" s="96"/>
      <c r="E70" s="98"/>
      <c r="F70" s="99"/>
      <c r="G70" s="100"/>
      <c r="H70" s="101"/>
      <c r="I70" s="101"/>
      <c r="J70" s="101"/>
      <c r="K70" s="101"/>
      <c r="L70" s="101"/>
      <c r="M70" s="101"/>
      <c r="N70" s="102"/>
      <c r="O70" s="102"/>
      <c r="P70" s="103"/>
      <c r="Q70" s="102"/>
      <c r="R70" s="102"/>
      <c r="S70" s="104"/>
      <c r="T70" s="105"/>
      <c r="U70" s="105"/>
      <c r="V70" s="105"/>
      <c r="W70" s="105"/>
      <c r="X70" s="105"/>
      <c r="Y70" s="105"/>
      <c r="Z70" s="102"/>
      <c r="AA70" s="102"/>
      <c r="AB70" s="102"/>
      <c r="AC70" s="102"/>
      <c r="AD70" s="102"/>
      <c r="AE70" s="102"/>
      <c r="AF70" s="102"/>
      <c r="AG70" s="102"/>
      <c r="AH70" s="102"/>
      <c r="AL70" s="291"/>
      <c r="AM70" s="291"/>
      <c r="AN70" s="291"/>
      <c r="AO70" s="291"/>
    </row>
    <row r="71" spans="1:41" s="97" customFormat="1" x14ac:dyDescent="0.2">
      <c r="A71" s="96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5"/>
      <c r="Z71" s="102"/>
      <c r="AA71" s="102"/>
      <c r="AB71" s="102"/>
      <c r="AC71" s="102"/>
      <c r="AD71" s="102"/>
      <c r="AE71" s="102"/>
      <c r="AF71" s="102"/>
      <c r="AG71" s="102"/>
      <c r="AH71" s="102"/>
      <c r="AL71" s="291"/>
      <c r="AM71" s="291"/>
      <c r="AN71" s="291"/>
      <c r="AO71" s="291"/>
    </row>
    <row r="72" spans="1:41" s="97" customFormat="1" x14ac:dyDescent="0.2">
      <c r="A72" s="96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5"/>
      <c r="Z72" s="102"/>
      <c r="AA72" s="102"/>
      <c r="AB72" s="102"/>
      <c r="AC72" s="102"/>
      <c r="AD72" s="102"/>
      <c r="AE72" s="102"/>
      <c r="AF72" s="102"/>
      <c r="AG72" s="102"/>
      <c r="AH72" s="102"/>
      <c r="AL72" s="291"/>
      <c r="AM72" s="291"/>
      <c r="AN72" s="291"/>
      <c r="AO72" s="291"/>
    </row>
    <row r="73" spans="1:41" s="97" customFormat="1" x14ac:dyDescent="0.2">
      <c r="A73" s="96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5"/>
      <c r="Z73" s="102"/>
      <c r="AA73" s="102"/>
      <c r="AB73" s="102"/>
      <c r="AC73" s="102"/>
      <c r="AD73" s="102"/>
      <c r="AE73" s="102"/>
      <c r="AF73" s="102"/>
      <c r="AG73" s="102"/>
      <c r="AH73" s="102"/>
      <c r="AL73" s="291"/>
      <c r="AM73" s="291"/>
      <c r="AN73" s="291"/>
      <c r="AO73" s="291"/>
    </row>
    <row r="74" spans="1:41" s="97" customFormat="1" x14ac:dyDescent="0.2">
      <c r="A74" s="96"/>
      <c r="B74" s="96"/>
      <c r="E74" s="98"/>
      <c r="F74" s="99"/>
      <c r="G74" s="100"/>
      <c r="H74" s="101"/>
      <c r="I74" s="101"/>
      <c r="J74" s="101"/>
      <c r="K74" s="101"/>
      <c r="L74" s="101"/>
      <c r="M74" s="101"/>
      <c r="N74" s="102"/>
      <c r="O74" s="102"/>
      <c r="P74" s="103"/>
      <c r="Q74" s="102"/>
      <c r="R74" s="102"/>
      <c r="S74" s="104"/>
      <c r="T74" s="105"/>
      <c r="U74" s="105"/>
      <c r="V74" s="105"/>
      <c r="W74" s="105"/>
      <c r="X74" s="105"/>
      <c r="Y74" s="105"/>
      <c r="Z74" s="102"/>
      <c r="AA74" s="102"/>
      <c r="AB74" s="102"/>
      <c r="AC74" s="102"/>
      <c r="AD74" s="102"/>
      <c r="AE74" s="102"/>
      <c r="AF74" s="102"/>
      <c r="AG74" s="102"/>
      <c r="AH74" s="102"/>
      <c r="AL74" s="291"/>
      <c r="AM74" s="291"/>
      <c r="AN74" s="291"/>
      <c r="AO74" s="291"/>
    </row>
    <row r="75" spans="1:41" s="97" customFormat="1" x14ac:dyDescent="0.2">
      <c r="A75" s="96"/>
      <c r="B75" s="96"/>
      <c r="E75" s="98"/>
      <c r="F75" s="99"/>
      <c r="G75" s="100"/>
      <c r="H75" s="101"/>
      <c r="I75" s="101"/>
      <c r="J75" s="101"/>
      <c r="K75" s="101"/>
      <c r="L75" s="101"/>
      <c r="M75" s="101"/>
      <c r="N75" s="102"/>
      <c r="O75" s="102"/>
      <c r="P75" s="103"/>
      <c r="Q75" s="102"/>
      <c r="R75" s="102"/>
      <c r="S75" s="104"/>
      <c r="T75" s="105"/>
      <c r="U75" s="105"/>
      <c r="V75" s="105"/>
      <c r="W75" s="105"/>
      <c r="X75" s="105"/>
      <c r="Y75" s="105"/>
      <c r="Z75" s="102"/>
      <c r="AA75" s="102"/>
      <c r="AB75" s="102"/>
      <c r="AC75" s="102"/>
      <c r="AD75" s="102"/>
      <c r="AE75" s="102"/>
      <c r="AF75" s="102"/>
      <c r="AG75" s="102"/>
      <c r="AH75" s="102"/>
      <c r="AL75" s="291"/>
      <c r="AM75" s="291"/>
      <c r="AN75" s="291"/>
      <c r="AO75" s="291"/>
    </row>
    <row r="76" spans="1:41" s="97" customFormat="1" x14ac:dyDescent="0.2">
      <c r="A76" s="96"/>
      <c r="B76" s="96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2"/>
      <c r="P76" s="103"/>
      <c r="Q76" s="102"/>
      <c r="R76" s="102"/>
      <c r="S76" s="104"/>
      <c r="T76" s="105"/>
      <c r="U76" s="105"/>
      <c r="V76" s="105"/>
      <c r="W76" s="105"/>
      <c r="X76" s="105"/>
      <c r="Y76" s="105"/>
      <c r="Z76" s="102"/>
      <c r="AA76" s="102"/>
      <c r="AB76" s="102"/>
      <c r="AC76" s="102"/>
      <c r="AD76" s="102"/>
      <c r="AE76" s="102"/>
      <c r="AF76" s="102"/>
      <c r="AG76" s="102"/>
      <c r="AH76" s="102"/>
      <c r="AL76" s="291"/>
      <c r="AM76" s="291"/>
      <c r="AN76" s="291"/>
      <c r="AO76" s="291"/>
    </row>
    <row r="77" spans="1:41" s="97" customFormat="1" x14ac:dyDescent="0.2">
      <c r="A77" s="96"/>
      <c r="B77" s="96"/>
      <c r="E77" s="98"/>
      <c r="F77" s="99"/>
      <c r="G77" s="100"/>
      <c r="H77" s="101"/>
      <c r="I77" s="101"/>
      <c r="J77" s="101"/>
      <c r="K77" s="101"/>
      <c r="L77" s="101"/>
      <c r="M77" s="101"/>
      <c r="N77" s="102"/>
      <c r="O77" s="102"/>
      <c r="P77" s="103"/>
      <c r="Q77" s="102"/>
      <c r="R77" s="102"/>
      <c r="S77" s="104"/>
      <c r="T77" s="105"/>
      <c r="U77" s="105"/>
      <c r="V77" s="105"/>
      <c r="W77" s="105"/>
      <c r="X77" s="105"/>
      <c r="Y77" s="105"/>
      <c r="Z77" s="102"/>
      <c r="AA77" s="102"/>
      <c r="AB77" s="102"/>
      <c r="AC77" s="102"/>
      <c r="AD77" s="102"/>
      <c r="AE77" s="102"/>
      <c r="AF77" s="102"/>
      <c r="AG77" s="102"/>
      <c r="AH77" s="102"/>
      <c r="AL77" s="291"/>
      <c r="AM77" s="291"/>
      <c r="AN77" s="291"/>
      <c r="AO77" s="291"/>
    </row>
    <row r="78" spans="1:41" s="97" customFormat="1" x14ac:dyDescent="0.2">
      <c r="A78" s="96"/>
      <c r="B78" s="96"/>
      <c r="E78" s="98"/>
      <c r="F78" s="99"/>
      <c r="G78" s="100"/>
      <c r="H78" s="101"/>
      <c r="I78" s="101"/>
      <c r="J78" s="101"/>
      <c r="K78" s="101"/>
      <c r="L78" s="101"/>
      <c r="M78" s="101"/>
      <c r="N78" s="102"/>
      <c r="O78" s="102"/>
      <c r="P78" s="103"/>
      <c r="Q78" s="102"/>
      <c r="R78" s="102"/>
      <c r="S78" s="104"/>
      <c r="T78" s="105"/>
      <c r="U78" s="105"/>
      <c r="V78" s="105"/>
      <c r="W78" s="105"/>
      <c r="X78" s="105"/>
      <c r="Y78" s="105"/>
      <c r="Z78" s="102"/>
      <c r="AA78" s="102"/>
      <c r="AB78" s="102"/>
      <c r="AC78" s="102"/>
      <c r="AD78" s="102"/>
      <c r="AE78" s="102"/>
      <c r="AF78" s="102"/>
      <c r="AG78" s="102"/>
      <c r="AH78" s="102"/>
      <c r="AL78" s="291"/>
      <c r="AM78" s="291"/>
      <c r="AN78" s="291"/>
      <c r="AO78" s="291"/>
    </row>
    <row r="79" spans="1:41" s="97" customFormat="1" x14ac:dyDescent="0.2">
      <c r="A79" s="96"/>
      <c r="B79" s="96"/>
      <c r="E79" s="98"/>
      <c r="F79" s="99"/>
      <c r="G79" s="100"/>
      <c r="H79" s="101"/>
      <c r="I79" s="101"/>
      <c r="J79" s="101"/>
      <c r="K79" s="101"/>
      <c r="L79" s="101"/>
      <c r="M79" s="101"/>
      <c r="N79" s="102"/>
      <c r="O79" s="102"/>
      <c r="P79" s="103"/>
      <c r="Q79" s="102"/>
      <c r="R79" s="102"/>
      <c r="S79" s="104"/>
      <c r="T79" s="105"/>
      <c r="U79" s="105"/>
      <c r="V79" s="105"/>
      <c r="W79" s="105"/>
      <c r="X79" s="105"/>
      <c r="Y79" s="105"/>
      <c r="Z79" s="102"/>
      <c r="AA79" s="102"/>
      <c r="AB79" s="102"/>
      <c r="AC79" s="102"/>
      <c r="AD79" s="102"/>
      <c r="AE79" s="102"/>
      <c r="AF79" s="102"/>
      <c r="AG79" s="102"/>
      <c r="AH79" s="102"/>
      <c r="AL79" s="291"/>
      <c r="AM79" s="291"/>
      <c r="AN79" s="291"/>
      <c r="AO79" s="291"/>
    </row>
    <row r="80" spans="1:41" s="97" customFormat="1" x14ac:dyDescent="0.2">
      <c r="A80" s="96"/>
      <c r="B80" s="96"/>
      <c r="E80" s="98"/>
      <c r="F80" s="99"/>
      <c r="G80" s="100"/>
      <c r="H80" s="101"/>
      <c r="I80" s="101"/>
      <c r="J80" s="101"/>
      <c r="K80" s="101"/>
      <c r="L80" s="101"/>
      <c r="M80" s="101"/>
      <c r="N80" s="102"/>
      <c r="O80" s="102"/>
      <c r="P80" s="103"/>
      <c r="Q80" s="102"/>
      <c r="R80" s="102"/>
      <c r="S80" s="104"/>
      <c r="T80" s="105"/>
      <c r="U80" s="105"/>
      <c r="V80" s="105"/>
      <c r="W80" s="105"/>
      <c r="X80" s="105"/>
      <c r="Y80" s="105"/>
      <c r="Z80" s="102"/>
      <c r="AA80" s="102"/>
      <c r="AB80" s="102"/>
      <c r="AC80" s="102"/>
      <c r="AD80" s="102"/>
      <c r="AE80" s="102"/>
      <c r="AF80" s="102"/>
      <c r="AG80" s="102"/>
      <c r="AH80" s="102"/>
      <c r="AL80" s="291"/>
      <c r="AM80" s="291"/>
      <c r="AN80" s="291"/>
      <c r="AO80" s="291"/>
    </row>
    <row r="81" spans="1:41" s="97" customFormat="1" x14ac:dyDescent="0.2">
      <c r="A81" s="9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5"/>
      <c r="Z81" s="102"/>
      <c r="AA81" s="102"/>
      <c r="AB81" s="102"/>
      <c r="AC81" s="102"/>
      <c r="AD81" s="102"/>
      <c r="AE81" s="102"/>
      <c r="AF81" s="102"/>
      <c r="AG81" s="102"/>
      <c r="AH81" s="102"/>
      <c r="AL81" s="291"/>
      <c r="AM81" s="291"/>
      <c r="AN81" s="291"/>
      <c r="AO81" s="291"/>
    </row>
    <row r="82" spans="1:41" s="97" customFormat="1" x14ac:dyDescent="0.2">
      <c r="A82" s="9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5"/>
      <c r="Z82" s="102"/>
      <c r="AA82" s="102"/>
      <c r="AB82" s="102"/>
      <c r="AC82" s="102"/>
      <c r="AD82" s="102"/>
      <c r="AE82" s="102"/>
      <c r="AF82" s="102"/>
      <c r="AG82" s="102"/>
      <c r="AH82" s="102"/>
      <c r="AL82" s="291"/>
      <c r="AM82" s="291"/>
      <c r="AN82" s="291"/>
      <c r="AO82" s="291"/>
    </row>
    <row r="83" spans="1:41" s="97" customFormat="1" x14ac:dyDescent="0.2">
      <c r="A83" s="9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5"/>
      <c r="Z83" s="102"/>
      <c r="AA83" s="102"/>
      <c r="AB83" s="102"/>
      <c r="AC83" s="102"/>
      <c r="AD83" s="102"/>
      <c r="AE83" s="102"/>
      <c r="AF83" s="102"/>
      <c r="AG83" s="102"/>
      <c r="AH83" s="102"/>
      <c r="AL83" s="291"/>
      <c r="AM83" s="291"/>
      <c r="AN83" s="291"/>
      <c r="AO83" s="291"/>
    </row>
    <row r="84" spans="1:41" s="97" customFormat="1" x14ac:dyDescent="0.2">
      <c r="A84" s="96"/>
      <c r="B84" s="96"/>
      <c r="E84" s="98"/>
      <c r="F84" s="99"/>
      <c r="G84" s="100"/>
      <c r="H84" s="101"/>
      <c r="I84" s="101"/>
      <c r="J84" s="101"/>
      <c r="K84" s="101"/>
      <c r="L84" s="101"/>
      <c r="M84" s="101"/>
      <c r="N84" s="102"/>
      <c r="O84" s="102"/>
      <c r="P84" s="103"/>
      <c r="Q84" s="102"/>
      <c r="R84" s="102"/>
      <c r="S84" s="104"/>
      <c r="T84" s="105"/>
      <c r="U84" s="105"/>
      <c r="V84" s="105"/>
      <c r="W84" s="105"/>
      <c r="X84" s="105"/>
      <c r="Y84" s="105"/>
      <c r="Z84" s="102"/>
      <c r="AA84" s="102"/>
      <c r="AB84" s="102"/>
      <c r="AC84" s="102"/>
      <c r="AD84" s="102"/>
      <c r="AE84" s="102"/>
      <c r="AF84" s="102"/>
      <c r="AG84" s="102"/>
      <c r="AH84" s="102"/>
      <c r="AL84" s="291"/>
      <c r="AM84" s="291"/>
      <c r="AN84" s="291"/>
      <c r="AO84" s="291"/>
    </row>
    <row r="85" spans="1:41" s="97" customFormat="1" x14ac:dyDescent="0.2">
      <c r="A85" s="96"/>
      <c r="B85" s="96"/>
      <c r="E85" s="98"/>
      <c r="F85" s="99"/>
      <c r="G85" s="100"/>
      <c r="H85" s="101"/>
      <c r="I85" s="101"/>
      <c r="J85" s="101"/>
      <c r="K85" s="101"/>
      <c r="L85" s="101"/>
      <c r="M85" s="101"/>
      <c r="N85" s="102"/>
      <c r="O85" s="102"/>
      <c r="P85" s="103"/>
      <c r="Q85" s="102"/>
      <c r="R85" s="102"/>
      <c r="S85" s="104"/>
      <c r="T85" s="105"/>
      <c r="U85" s="105"/>
      <c r="V85" s="105"/>
      <c r="W85" s="105"/>
      <c r="X85" s="105"/>
      <c r="Y85" s="105"/>
      <c r="Z85" s="102"/>
      <c r="AA85" s="102"/>
      <c r="AB85" s="102"/>
      <c r="AC85" s="102"/>
      <c r="AD85" s="102"/>
      <c r="AE85" s="102"/>
      <c r="AF85" s="102"/>
      <c r="AG85" s="102"/>
      <c r="AH85" s="102"/>
      <c r="AL85" s="291"/>
      <c r="AM85" s="291"/>
      <c r="AN85" s="291"/>
      <c r="AO85" s="291"/>
    </row>
    <row r="86" spans="1:41" s="97" customFormat="1" x14ac:dyDescent="0.2">
      <c r="A86" s="96"/>
      <c r="B86" s="96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2"/>
      <c r="P86" s="103"/>
      <c r="Q86" s="102"/>
      <c r="R86" s="102"/>
      <c r="S86" s="104"/>
      <c r="T86" s="105"/>
      <c r="U86" s="105"/>
      <c r="V86" s="105"/>
      <c r="W86" s="105"/>
      <c r="X86" s="105"/>
      <c r="Y86" s="105"/>
      <c r="Z86" s="102"/>
      <c r="AA86" s="102"/>
      <c r="AB86" s="102"/>
      <c r="AC86" s="102"/>
      <c r="AD86" s="102"/>
      <c r="AE86" s="102"/>
      <c r="AF86" s="102"/>
      <c r="AG86" s="102"/>
      <c r="AH86" s="102"/>
      <c r="AL86" s="291"/>
      <c r="AM86" s="291"/>
      <c r="AN86" s="291"/>
      <c r="AO86" s="291"/>
    </row>
    <row r="87" spans="1:41" s="97" customFormat="1" x14ac:dyDescent="0.2">
      <c r="A87" s="96"/>
      <c r="B87" s="96"/>
      <c r="E87" s="98"/>
      <c r="F87" s="99"/>
      <c r="G87" s="100"/>
      <c r="H87" s="101"/>
      <c r="I87" s="101"/>
      <c r="J87" s="101"/>
      <c r="K87" s="101"/>
      <c r="L87" s="101"/>
      <c r="M87" s="101"/>
      <c r="N87" s="102"/>
      <c r="O87" s="102"/>
      <c r="P87" s="103"/>
      <c r="Q87" s="102"/>
      <c r="R87" s="102"/>
      <c r="S87" s="104"/>
      <c r="T87" s="105"/>
      <c r="U87" s="105"/>
      <c r="V87" s="105"/>
      <c r="W87" s="105"/>
      <c r="X87" s="105"/>
      <c r="Y87" s="105"/>
      <c r="Z87" s="102"/>
      <c r="AA87" s="102"/>
      <c r="AB87" s="102"/>
      <c r="AC87" s="102"/>
      <c r="AD87" s="102"/>
      <c r="AE87" s="102"/>
      <c r="AF87" s="102"/>
      <c r="AG87" s="102"/>
      <c r="AH87" s="102"/>
      <c r="AL87" s="291"/>
      <c r="AM87" s="291"/>
      <c r="AN87" s="291"/>
      <c r="AO87" s="291"/>
    </row>
    <row r="88" spans="1:41" s="97" customFormat="1" x14ac:dyDescent="0.2">
      <c r="A88" s="96"/>
      <c r="B88" s="96"/>
      <c r="E88" s="98"/>
      <c r="F88" s="99"/>
      <c r="G88" s="100"/>
      <c r="H88" s="101"/>
      <c r="I88" s="101"/>
      <c r="J88" s="101"/>
      <c r="K88" s="101"/>
      <c r="L88" s="101"/>
      <c r="M88" s="101"/>
      <c r="N88" s="102"/>
      <c r="O88" s="102"/>
      <c r="P88" s="103"/>
      <c r="Q88" s="102"/>
      <c r="R88" s="102"/>
      <c r="S88" s="104"/>
      <c r="T88" s="105"/>
      <c r="U88" s="105"/>
      <c r="V88" s="105"/>
      <c r="W88" s="105"/>
      <c r="X88" s="105"/>
      <c r="Y88" s="105"/>
      <c r="Z88" s="102"/>
      <c r="AA88" s="102"/>
      <c r="AB88" s="102"/>
      <c r="AC88" s="102"/>
      <c r="AD88" s="102"/>
      <c r="AE88" s="102"/>
      <c r="AF88" s="102"/>
      <c r="AG88" s="102"/>
      <c r="AH88" s="102"/>
      <c r="AL88" s="291"/>
      <c r="AM88" s="291"/>
      <c r="AN88" s="291"/>
      <c r="AO88" s="291"/>
    </row>
    <row r="89" spans="1:41" s="97" customFormat="1" x14ac:dyDescent="0.2">
      <c r="A89" s="96"/>
      <c r="B89" s="96"/>
      <c r="E89" s="98"/>
      <c r="F89" s="99"/>
      <c r="G89" s="100"/>
      <c r="H89" s="101"/>
      <c r="I89" s="101"/>
      <c r="J89" s="101"/>
      <c r="K89" s="101"/>
      <c r="L89" s="101"/>
      <c r="M89" s="101"/>
      <c r="N89" s="102"/>
      <c r="O89" s="102"/>
      <c r="P89" s="103"/>
      <c r="Q89" s="102"/>
      <c r="R89" s="102"/>
      <c r="S89" s="104"/>
      <c r="T89" s="105"/>
      <c r="U89" s="105"/>
      <c r="V89" s="105"/>
      <c r="W89" s="105"/>
      <c r="X89" s="105"/>
      <c r="Y89" s="105"/>
      <c r="Z89" s="102"/>
      <c r="AA89" s="102"/>
      <c r="AB89" s="102"/>
      <c r="AC89" s="102"/>
      <c r="AD89" s="102"/>
      <c r="AE89" s="102"/>
      <c r="AF89" s="102"/>
      <c r="AG89" s="102"/>
      <c r="AH89" s="102"/>
      <c r="AL89" s="291"/>
      <c r="AM89" s="291"/>
      <c r="AN89" s="291"/>
      <c r="AO89" s="291"/>
    </row>
    <row r="90" spans="1:41" s="97" customFormat="1" x14ac:dyDescent="0.2">
      <c r="A90" s="96"/>
      <c r="B90" s="96"/>
      <c r="E90" s="98"/>
      <c r="F90" s="99"/>
      <c r="G90" s="100"/>
      <c r="H90" s="101"/>
      <c r="I90" s="101"/>
      <c r="J90" s="101"/>
      <c r="K90" s="101"/>
      <c r="L90" s="101"/>
      <c r="M90" s="101"/>
      <c r="N90" s="102"/>
      <c r="O90" s="102"/>
      <c r="P90" s="103"/>
      <c r="Q90" s="102"/>
      <c r="R90" s="102"/>
      <c r="S90" s="104"/>
      <c r="T90" s="105"/>
      <c r="U90" s="105"/>
      <c r="V90" s="105"/>
      <c r="W90" s="105"/>
      <c r="X90" s="105"/>
      <c r="Y90" s="105"/>
      <c r="Z90" s="102"/>
      <c r="AA90" s="102"/>
      <c r="AB90" s="102"/>
      <c r="AC90" s="102"/>
      <c r="AD90" s="102"/>
      <c r="AE90" s="102"/>
      <c r="AF90" s="102"/>
      <c r="AG90" s="102"/>
      <c r="AH90" s="102"/>
      <c r="AL90" s="291"/>
      <c r="AM90" s="291"/>
      <c r="AN90" s="291"/>
      <c r="AO90" s="291"/>
    </row>
    <row r="91" spans="1:41" s="97" customFormat="1" x14ac:dyDescent="0.2">
      <c r="A91" s="96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5"/>
      <c r="Z91" s="102"/>
      <c r="AA91" s="102"/>
      <c r="AB91" s="102"/>
      <c r="AC91" s="102"/>
      <c r="AD91" s="102"/>
      <c r="AE91" s="102"/>
      <c r="AF91" s="102"/>
      <c r="AG91" s="102"/>
      <c r="AH91" s="102"/>
      <c r="AL91" s="291"/>
      <c r="AM91" s="291"/>
      <c r="AN91" s="291"/>
      <c r="AO91" s="291"/>
    </row>
    <row r="92" spans="1:41" s="97" customFormat="1" x14ac:dyDescent="0.2">
      <c r="A92" s="96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5"/>
      <c r="Z92" s="102"/>
      <c r="AA92" s="102"/>
      <c r="AB92" s="102"/>
      <c r="AC92" s="102"/>
      <c r="AD92" s="102"/>
      <c r="AE92" s="102"/>
      <c r="AF92" s="102"/>
      <c r="AG92" s="102"/>
      <c r="AH92" s="102"/>
      <c r="AL92" s="291"/>
      <c r="AM92" s="291"/>
      <c r="AN92" s="291"/>
      <c r="AO92" s="291"/>
    </row>
    <row r="93" spans="1:41" s="97" customFormat="1" x14ac:dyDescent="0.2">
      <c r="A93" s="96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5"/>
      <c r="Z93" s="102"/>
      <c r="AA93" s="102"/>
      <c r="AB93" s="102"/>
      <c r="AC93" s="102"/>
      <c r="AD93" s="102"/>
      <c r="AE93" s="102"/>
      <c r="AF93" s="102"/>
      <c r="AG93" s="102"/>
      <c r="AH93" s="102"/>
      <c r="AL93" s="291"/>
      <c r="AM93" s="291"/>
      <c r="AN93" s="291"/>
      <c r="AO93" s="291"/>
    </row>
    <row r="94" spans="1:41" s="97" customFormat="1" x14ac:dyDescent="0.2">
      <c r="A94" s="96"/>
      <c r="B94" s="96"/>
      <c r="E94" s="98"/>
      <c r="F94" s="99"/>
      <c r="G94" s="100"/>
      <c r="H94" s="101"/>
      <c r="I94" s="101"/>
      <c r="J94" s="101"/>
      <c r="K94" s="101"/>
      <c r="L94" s="101"/>
      <c r="M94" s="101"/>
      <c r="N94" s="102"/>
      <c r="O94" s="102"/>
      <c r="P94" s="103"/>
      <c r="Q94" s="102"/>
      <c r="R94" s="102"/>
      <c r="S94" s="104"/>
      <c r="T94" s="105"/>
      <c r="U94" s="105"/>
      <c r="V94" s="105"/>
      <c r="W94" s="105"/>
      <c r="X94" s="105"/>
      <c r="Y94" s="105"/>
      <c r="Z94" s="102"/>
      <c r="AA94" s="102"/>
      <c r="AB94" s="102"/>
      <c r="AC94" s="102"/>
      <c r="AD94" s="102"/>
      <c r="AE94" s="102"/>
      <c r="AF94" s="102"/>
      <c r="AG94" s="102"/>
      <c r="AH94" s="102"/>
      <c r="AL94" s="291"/>
      <c r="AM94" s="291"/>
      <c r="AN94" s="291"/>
      <c r="AO94" s="291"/>
    </row>
    <row r="95" spans="1:41" s="97" customFormat="1" x14ac:dyDescent="0.2">
      <c r="A95" s="96"/>
      <c r="B95" s="96"/>
      <c r="E95" s="98"/>
      <c r="F95" s="99"/>
      <c r="G95" s="100"/>
      <c r="H95" s="101"/>
      <c r="I95" s="101"/>
      <c r="J95" s="101"/>
      <c r="K95" s="101"/>
      <c r="L95" s="101"/>
      <c r="M95" s="101"/>
      <c r="N95" s="102"/>
      <c r="O95" s="102"/>
      <c r="P95" s="103"/>
      <c r="Q95" s="102"/>
      <c r="R95" s="102"/>
      <c r="S95" s="104"/>
      <c r="T95" s="105"/>
      <c r="U95" s="105"/>
      <c r="V95" s="105"/>
      <c r="W95" s="105"/>
      <c r="X95" s="105"/>
      <c r="Y95" s="105"/>
      <c r="Z95" s="102"/>
      <c r="AA95" s="102"/>
      <c r="AB95" s="102"/>
      <c r="AC95" s="102"/>
      <c r="AD95" s="102"/>
      <c r="AE95" s="102"/>
      <c r="AF95" s="102"/>
      <c r="AG95" s="102"/>
      <c r="AH95" s="102"/>
      <c r="AL95" s="291"/>
      <c r="AM95" s="291"/>
      <c r="AN95" s="291"/>
      <c r="AO95" s="291"/>
    </row>
    <row r="96" spans="1:41" s="97" customFormat="1" x14ac:dyDescent="0.2">
      <c r="A96" s="96"/>
      <c r="B96" s="96"/>
      <c r="E96" s="98"/>
      <c r="F96" s="99"/>
      <c r="G96" s="100"/>
      <c r="H96" s="101"/>
      <c r="I96" s="101"/>
      <c r="J96" s="101"/>
      <c r="K96" s="101"/>
      <c r="L96" s="101"/>
      <c r="M96" s="101"/>
      <c r="N96" s="102"/>
      <c r="O96" s="102"/>
      <c r="P96" s="103"/>
      <c r="Q96" s="102"/>
      <c r="R96" s="102"/>
      <c r="S96" s="104"/>
      <c r="T96" s="105"/>
      <c r="U96" s="105"/>
      <c r="V96" s="105"/>
      <c r="W96" s="105"/>
      <c r="X96" s="105"/>
      <c r="Y96" s="105"/>
      <c r="Z96" s="102"/>
      <c r="AA96" s="102"/>
      <c r="AB96" s="102"/>
      <c r="AC96" s="102"/>
      <c r="AD96" s="102"/>
      <c r="AE96" s="102"/>
      <c r="AF96" s="102"/>
      <c r="AG96" s="102"/>
      <c r="AH96" s="102"/>
      <c r="AL96" s="291"/>
      <c r="AM96" s="291"/>
      <c r="AN96" s="291"/>
      <c r="AO96" s="291"/>
    </row>
    <row r="97" spans="1:41" s="97" customFormat="1" x14ac:dyDescent="0.2">
      <c r="A97" s="96"/>
      <c r="B97" s="96"/>
      <c r="E97" s="98"/>
      <c r="F97" s="99"/>
      <c r="G97" s="100"/>
      <c r="H97" s="101"/>
      <c r="I97" s="101"/>
      <c r="J97" s="101"/>
      <c r="K97" s="101"/>
      <c r="L97" s="101"/>
      <c r="M97" s="101"/>
      <c r="N97" s="102"/>
      <c r="O97" s="102"/>
      <c r="P97" s="103"/>
      <c r="Q97" s="102"/>
      <c r="R97" s="102"/>
      <c r="S97" s="104"/>
      <c r="T97" s="105"/>
      <c r="U97" s="105"/>
      <c r="V97" s="105"/>
      <c r="W97" s="105"/>
      <c r="X97" s="105"/>
      <c r="Y97" s="105"/>
      <c r="Z97" s="102"/>
      <c r="AA97" s="102"/>
      <c r="AB97" s="102"/>
      <c r="AC97" s="102"/>
      <c r="AD97" s="102"/>
      <c r="AE97" s="102"/>
      <c r="AF97" s="102"/>
      <c r="AG97" s="102"/>
      <c r="AH97" s="102"/>
      <c r="AL97" s="291"/>
      <c r="AM97" s="291"/>
      <c r="AN97" s="291"/>
      <c r="AO97" s="291"/>
    </row>
    <row r="98" spans="1:41" s="97" customFormat="1" x14ac:dyDescent="0.2">
      <c r="A98" s="96"/>
      <c r="B98" s="96"/>
      <c r="E98" s="98"/>
      <c r="F98" s="99"/>
      <c r="G98" s="100"/>
      <c r="H98" s="101"/>
      <c r="I98" s="101"/>
      <c r="J98" s="101"/>
      <c r="K98" s="101"/>
      <c r="L98" s="101"/>
      <c r="M98" s="101"/>
      <c r="N98" s="102"/>
      <c r="O98" s="102"/>
      <c r="P98" s="103"/>
      <c r="Q98" s="102"/>
      <c r="R98" s="102"/>
      <c r="S98" s="104"/>
      <c r="T98" s="105"/>
      <c r="U98" s="105"/>
      <c r="V98" s="105"/>
      <c r="W98" s="105"/>
      <c r="X98" s="105"/>
      <c r="Y98" s="105"/>
      <c r="Z98" s="102"/>
      <c r="AA98" s="102"/>
      <c r="AB98" s="102"/>
      <c r="AC98" s="102"/>
      <c r="AD98" s="102"/>
      <c r="AE98" s="102"/>
      <c r="AF98" s="102"/>
      <c r="AG98" s="102"/>
      <c r="AH98" s="102"/>
      <c r="AL98" s="291"/>
      <c r="AM98" s="291"/>
      <c r="AN98" s="291"/>
      <c r="AO98" s="291"/>
    </row>
    <row r="99" spans="1:41" s="97" customFormat="1" x14ac:dyDescent="0.2">
      <c r="A99" s="96"/>
      <c r="B99" s="96"/>
      <c r="E99" s="98"/>
      <c r="F99" s="99"/>
      <c r="G99" s="100"/>
      <c r="H99" s="101"/>
      <c r="I99" s="101"/>
      <c r="J99" s="101"/>
      <c r="K99" s="101"/>
      <c r="L99" s="101"/>
      <c r="M99" s="101"/>
      <c r="N99" s="102"/>
      <c r="O99" s="102"/>
      <c r="P99" s="103"/>
      <c r="Q99" s="102"/>
      <c r="R99" s="102"/>
      <c r="S99" s="104"/>
      <c r="T99" s="105"/>
      <c r="U99" s="105"/>
      <c r="V99" s="105"/>
      <c r="W99" s="105"/>
      <c r="X99" s="105"/>
      <c r="Y99" s="105"/>
      <c r="Z99" s="102"/>
      <c r="AA99" s="102"/>
      <c r="AB99" s="102"/>
      <c r="AC99" s="102"/>
      <c r="AD99" s="102"/>
      <c r="AE99" s="102"/>
      <c r="AF99" s="102"/>
      <c r="AG99" s="102"/>
      <c r="AH99" s="102"/>
      <c r="AL99" s="291"/>
      <c r="AM99" s="291"/>
      <c r="AN99" s="291"/>
      <c r="AO99" s="291"/>
    </row>
    <row r="100" spans="1:41" s="97" customFormat="1" x14ac:dyDescent="0.2">
      <c r="A100" s="96"/>
      <c r="B100" s="96"/>
      <c r="E100" s="98"/>
      <c r="F100" s="99"/>
      <c r="G100" s="100"/>
      <c r="H100" s="101"/>
      <c r="I100" s="101"/>
      <c r="J100" s="101"/>
      <c r="K100" s="101"/>
      <c r="L100" s="101"/>
      <c r="M100" s="101"/>
      <c r="N100" s="102"/>
      <c r="O100" s="102"/>
      <c r="P100" s="103"/>
      <c r="Q100" s="102"/>
      <c r="R100" s="102"/>
      <c r="S100" s="104"/>
      <c r="T100" s="105"/>
      <c r="U100" s="105"/>
      <c r="V100" s="105"/>
      <c r="W100" s="105"/>
      <c r="X100" s="105"/>
      <c r="Y100" s="105"/>
      <c r="Z100" s="102"/>
      <c r="AA100" s="102"/>
      <c r="AB100" s="102"/>
      <c r="AC100" s="102"/>
      <c r="AD100" s="102"/>
      <c r="AE100" s="102"/>
      <c r="AF100" s="102"/>
      <c r="AG100" s="102"/>
      <c r="AH100" s="102"/>
      <c r="AL100" s="291"/>
      <c r="AM100" s="291"/>
      <c r="AN100" s="291"/>
      <c r="AO100" s="291"/>
    </row>
    <row r="101" spans="1:41" s="97" customFormat="1" x14ac:dyDescent="0.2">
      <c r="A101" s="96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5"/>
      <c r="Z101" s="102"/>
      <c r="AA101" s="102"/>
      <c r="AB101" s="102"/>
      <c r="AC101" s="102"/>
      <c r="AD101" s="102"/>
      <c r="AE101" s="102"/>
      <c r="AF101" s="102"/>
      <c r="AG101" s="102"/>
      <c r="AH101" s="102"/>
      <c r="AL101" s="291"/>
      <c r="AM101" s="291"/>
      <c r="AN101" s="291"/>
      <c r="AO101" s="291"/>
    </row>
    <row r="102" spans="1:41" s="97" customFormat="1" x14ac:dyDescent="0.2">
      <c r="A102" s="96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5"/>
      <c r="Z102" s="102"/>
      <c r="AA102" s="102"/>
      <c r="AB102" s="102"/>
      <c r="AC102" s="102"/>
      <c r="AD102" s="102"/>
      <c r="AE102" s="102"/>
      <c r="AF102" s="102"/>
      <c r="AG102" s="102"/>
      <c r="AH102" s="102"/>
      <c r="AL102" s="291"/>
      <c r="AM102" s="291"/>
      <c r="AN102" s="291"/>
      <c r="AO102" s="291"/>
    </row>
    <row r="103" spans="1:41" s="97" customFormat="1" x14ac:dyDescent="0.2">
      <c r="A103" s="96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5"/>
      <c r="Z103" s="102"/>
      <c r="AA103" s="102"/>
      <c r="AB103" s="102"/>
      <c r="AC103" s="102"/>
      <c r="AD103" s="102"/>
      <c r="AE103" s="102"/>
      <c r="AF103" s="102"/>
      <c r="AG103" s="102"/>
      <c r="AH103" s="102"/>
      <c r="AL103" s="291"/>
      <c r="AM103" s="291"/>
      <c r="AN103" s="291"/>
      <c r="AO103" s="291"/>
    </row>
    <row r="104" spans="1:41" s="97" customFormat="1" x14ac:dyDescent="0.2">
      <c r="A104" s="96"/>
      <c r="B104" s="96"/>
      <c r="E104" s="98"/>
      <c r="F104" s="99"/>
      <c r="G104" s="100"/>
      <c r="H104" s="101"/>
      <c r="I104" s="101"/>
      <c r="J104" s="101"/>
      <c r="K104" s="101"/>
      <c r="L104" s="101"/>
      <c r="M104" s="101"/>
      <c r="N104" s="102"/>
      <c r="O104" s="102"/>
      <c r="P104" s="103"/>
      <c r="Q104" s="102"/>
      <c r="R104" s="102"/>
      <c r="S104" s="104"/>
      <c r="T104" s="105"/>
      <c r="U104" s="105"/>
      <c r="V104" s="105"/>
      <c r="W104" s="105"/>
      <c r="X104" s="105"/>
      <c r="Y104" s="105"/>
      <c r="Z104" s="102"/>
      <c r="AA104" s="102"/>
      <c r="AB104" s="102"/>
      <c r="AC104" s="102"/>
      <c r="AD104" s="102"/>
      <c r="AE104" s="102"/>
      <c r="AF104" s="102"/>
      <c r="AG104" s="102"/>
      <c r="AH104" s="102"/>
      <c r="AL104" s="291"/>
      <c r="AM104" s="291"/>
      <c r="AN104" s="291"/>
      <c r="AO104" s="291"/>
    </row>
    <row r="105" spans="1:41" s="97" customFormat="1" x14ac:dyDescent="0.2">
      <c r="A105" s="96"/>
      <c r="B105" s="96"/>
      <c r="E105" s="98"/>
      <c r="F105" s="99"/>
      <c r="G105" s="100"/>
      <c r="H105" s="101"/>
      <c r="I105" s="101"/>
      <c r="J105" s="101"/>
      <c r="K105" s="101"/>
      <c r="L105" s="101"/>
      <c r="M105" s="101"/>
      <c r="N105" s="102"/>
      <c r="O105" s="102"/>
      <c r="P105" s="103"/>
      <c r="Q105" s="102"/>
      <c r="R105" s="102"/>
      <c r="S105" s="104"/>
      <c r="T105" s="105"/>
      <c r="U105" s="105"/>
      <c r="V105" s="105"/>
      <c r="W105" s="105"/>
      <c r="X105" s="105"/>
      <c r="Y105" s="105"/>
      <c r="Z105" s="102"/>
      <c r="AA105" s="102"/>
      <c r="AB105" s="102"/>
      <c r="AC105" s="102"/>
      <c r="AD105" s="102"/>
      <c r="AE105" s="102"/>
      <c r="AF105" s="102"/>
      <c r="AG105" s="102"/>
      <c r="AH105" s="102"/>
      <c r="AL105" s="291"/>
      <c r="AM105" s="291"/>
      <c r="AN105" s="291"/>
      <c r="AO105" s="291"/>
    </row>
    <row r="106" spans="1:41" s="97" customFormat="1" x14ac:dyDescent="0.2">
      <c r="A106" s="96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5"/>
      <c r="Z106" s="102"/>
      <c r="AA106" s="102"/>
      <c r="AB106" s="102"/>
      <c r="AC106" s="102"/>
      <c r="AD106" s="102"/>
      <c r="AE106" s="102"/>
      <c r="AF106" s="102"/>
      <c r="AG106" s="102"/>
      <c r="AH106" s="102"/>
      <c r="AL106" s="291"/>
      <c r="AM106" s="291"/>
      <c r="AN106" s="291"/>
      <c r="AO106" s="291"/>
    </row>
    <row r="107" spans="1:41" s="97" customFormat="1" x14ac:dyDescent="0.2">
      <c r="A107" s="96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5"/>
      <c r="Z107" s="102"/>
      <c r="AA107" s="102"/>
      <c r="AB107" s="102"/>
      <c r="AC107" s="102"/>
      <c r="AD107" s="102"/>
      <c r="AE107" s="102"/>
      <c r="AF107" s="102"/>
      <c r="AG107" s="102"/>
      <c r="AH107" s="102"/>
      <c r="AL107" s="291"/>
      <c r="AM107" s="291"/>
      <c r="AN107" s="291"/>
      <c r="AO107" s="291"/>
    </row>
    <row r="108" spans="1:41" s="97" customFormat="1" x14ac:dyDescent="0.2">
      <c r="A108" s="96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2"/>
      <c r="T108" s="105"/>
      <c r="U108" s="105"/>
      <c r="V108" s="105"/>
      <c r="W108" s="105"/>
      <c r="X108" s="105"/>
      <c r="Y108" s="105"/>
      <c r="Z108" s="102"/>
      <c r="AA108" s="102"/>
      <c r="AB108" s="102"/>
      <c r="AC108" s="102"/>
      <c r="AD108" s="102"/>
      <c r="AE108" s="102"/>
      <c r="AF108" s="102"/>
      <c r="AG108" s="102"/>
      <c r="AH108" s="102"/>
      <c r="AL108" s="291"/>
      <c r="AM108" s="291"/>
      <c r="AN108" s="291"/>
      <c r="AO108" s="291"/>
    </row>
    <row r="109" spans="1:41" s="97" customFormat="1" x14ac:dyDescent="0.2">
      <c r="A109" s="96"/>
      <c r="B109" s="96"/>
      <c r="E109" s="98"/>
      <c r="F109" s="99"/>
      <c r="G109" s="100"/>
      <c r="H109" s="101"/>
      <c r="I109" s="101"/>
      <c r="J109" s="101"/>
      <c r="K109" s="101"/>
      <c r="L109" s="101"/>
      <c r="M109" s="101"/>
      <c r="N109" s="102"/>
      <c r="O109" s="102"/>
      <c r="P109" s="103"/>
      <c r="Q109" s="102"/>
      <c r="R109" s="102"/>
      <c r="S109" s="102"/>
      <c r="T109" s="105"/>
      <c r="U109" s="105"/>
      <c r="V109" s="105"/>
      <c r="W109" s="105"/>
      <c r="X109" s="105"/>
      <c r="Y109" s="105"/>
      <c r="Z109" s="102"/>
      <c r="AA109" s="102"/>
      <c r="AB109" s="102"/>
      <c r="AC109" s="102"/>
      <c r="AD109" s="102"/>
      <c r="AE109" s="102"/>
      <c r="AF109" s="102"/>
      <c r="AG109" s="102"/>
      <c r="AH109" s="102"/>
      <c r="AL109" s="291"/>
      <c r="AM109" s="291"/>
      <c r="AN109" s="291"/>
      <c r="AO109" s="291"/>
    </row>
    <row r="110" spans="1:41" s="97" customFormat="1" x14ac:dyDescent="0.2">
      <c r="A110" s="96"/>
      <c r="B110" s="96"/>
      <c r="E110" s="98"/>
      <c r="F110" s="99"/>
      <c r="G110" s="100"/>
      <c r="H110" s="101"/>
      <c r="I110" s="101"/>
      <c r="J110" s="101"/>
      <c r="K110" s="101"/>
      <c r="L110" s="101"/>
      <c r="M110" s="101"/>
      <c r="N110" s="102"/>
      <c r="O110" s="102"/>
      <c r="P110" s="103"/>
      <c r="Q110" s="102"/>
      <c r="R110" s="102"/>
      <c r="S110" s="102"/>
      <c r="T110" s="105"/>
      <c r="U110" s="105"/>
      <c r="V110" s="105"/>
      <c r="W110" s="105"/>
      <c r="X110" s="105"/>
      <c r="Y110" s="105"/>
      <c r="Z110" s="102"/>
      <c r="AA110" s="102"/>
      <c r="AB110" s="102"/>
      <c r="AC110" s="102"/>
      <c r="AD110" s="102"/>
      <c r="AE110" s="102"/>
      <c r="AF110" s="102"/>
      <c r="AG110" s="102"/>
      <c r="AH110" s="102"/>
      <c r="AL110" s="291"/>
      <c r="AM110" s="291"/>
      <c r="AN110" s="291"/>
      <c r="AO110" s="291"/>
    </row>
    <row r="111" spans="1:41" s="97" customFormat="1" x14ac:dyDescent="0.2">
      <c r="A111" s="96"/>
      <c r="B111" s="96"/>
      <c r="E111" s="98"/>
      <c r="F111" s="99"/>
      <c r="G111" s="100"/>
      <c r="H111" s="101"/>
      <c r="I111" s="101"/>
      <c r="J111" s="101"/>
      <c r="K111" s="101"/>
      <c r="L111" s="101"/>
      <c r="M111" s="101"/>
      <c r="N111" s="102"/>
      <c r="O111" s="102"/>
      <c r="P111" s="103"/>
      <c r="Q111" s="102"/>
      <c r="R111" s="102"/>
      <c r="S111" s="102"/>
      <c r="T111" s="105"/>
      <c r="U111" s="105"/>
      <c r="V111" s="105"/>
      <c r="W111" s="105"/>
      <c r="X111" s="105"/>
      <c r="Y111" s="105"/>
      <c r="Z111" s="102"/>
      <c r="AA111" s="102"/>
      <c r="AB111" s="102"/>
      <c r="AC111" s="102"/>
      <c r="AD111" s="102"/>
      <c r="AE111" s="102"/>
      <c r="AF111" s="102"/>
      <c r="AG111" s="102"/>
      <c r="AH111" s="102"/>
      <c r="AL111" s="291"/>
      <c r="AM111" s="291"/>
      <c r="AN111" s="291"/>
      <c r="AO111" s="291"/>
    </row>
    <row r="112" spans="1:41" s="97" customFormat="1" x14ac:dyDescent="0.2">
      <c r="A112" s="96"/>
      <c r="B112" s="96"/>
      <c r="E112" s="98"/>
      <c r="F112" s="99"/>
      <c r="G112" s="100"/>
      <c r="H112" s="101"/>
      <c r="I112" s="101"/>
      <c r="J112" s="101"/>
      <c r="K112" s="101"/>
      <c r="L112" s="101"/>
      <c r="M112" s="101"/>
      <c r="N112" s="102"/>
      <c r="O112" s="102"/>
      <c r="P112" s="103"/>
      <c r="Q112" s="102"/>
      <c r="R112" s="102"/>
      <c r="S112" s="102"/>
      <c r="T112" s="105"/>
      <c r="U112" s="105"/>
      <c r="V112" s="105"/>
      <c r="W112" s="105"/>
      <c r="X112" s="105"/>
      <c r="Y112" s="105"/>
      <c r="Z112" s="102"/>
      <c r="AA112" s="102"/>
      <c r="AB112" s="102"/>
      <c r="AC112" s="102"/>
      <c r="AD112" s="102"/>
      <c r="AE112" s="102"/>
      <c r="AF112" s="102"/>
      <c r="AG112" s="102"/>
      <c r="AH112" s="102"/>
      <c r="AL112" s="291"/>
      <c r="AM112" s="291"/>
      <c r="AN112" s="291"/>
      <c r="AO112" s="291"/>
    </row>
    <row r="113" spans="1:41" s="97" customFormat="1" x14ac:dyDescent="0.2">
      <c r="A113" s="96"/>
      <c r="B113" s="96"/>
      <c r="E113" s="98"/>
      <c r="F113" s="99"/>
      <c r="G113" s="100"/>
      <c r="H113" s="101"/>
      <c r="I113" s="101"/>
      <c r="J113" s="101"/>
      <c r="K113" s="101"/>
      <c r="L113" s="101"/>
      <c r="M113" s="101"/>
      <c r="N113" s="102"/>
      <c r="O113" s="102"/>
      <c r="P113" s="103"/>
      <c r="Q113" s="102"/>
      <c r="R113" s="102"/>
      <c r="S113" s="102"/>
      <c r="T113" s="105"/>
      <c r="U113" s="105"/>
      <c r="V113" s="105"/>
      <c r="W113" s="105"/>
      <c r="X113" s="105"/>
      <c r="Y113" s="105"/>
      <c r="Z113" s="102"/>
      <c r="AA113" s="102"/>
      <c r="AB113" s="102"/>
      <c r="AC113" s="102"/>
      <c r="AD113" s="102"/>
      <c r="AE113" s="102"/>
      <c r="AF113" s="102"/>
      <c r="AG113" s="102"/>
      <c r="AH113" s="102"/>
      <c r="AL113" s="291"/>
      <c r="AM113" s="291"/>
      <c r="AN113" s="291"/>
      <c r="AO113" s="291"/>
    </row>
  </sheetData>
  <mergeCells count="6">
    <mergeCell ref="AL7:AO7"/>
    <mergeCell ref="H6:P6"/>
    <mergeCell ref="Q6:R6"/>
    <mergeCell ref="S6:AB6"/>
    <mergeCell ref="AC6:AE6"/>
    <mergeCell ref="AF6:AK6"/>
  </mergeCells>
  <conditionalFormatting sqref="G8:G11">
    <cfRule type="cellIs" dxfId="433" priority="292" stopIfTrue="1" operator="equal">
      <formula>#DIV/0!</formula>
    </cfRule>
  </conditionalFormatting>
  <conditionalFormatting sqref="G13:G16">
    <cfRule type="cellIs" dxfId="432" priority="259" stopIfTrue="1" operator="equal">
      <formula>#DIV/0!</formula>
    </cfRule>
  </conditionalFormatting>
  <conditionalFormatting sqref="G18:G21">
    <cfRule type="cellIs" dxfId="431" priority="41" stopIfTrue="1" operator="equal">
      <formula>#DIV/0!</formula>
    </cfRule>
  </conditionalFormatting>
  <conditionalFormatting sqref="G23:G26">
    <cfRule type="cellIs" dxfId="430" priority="1" stopIfTrue="1" operator="equal">
      <formula>#DIV/0!</formula>
    </cfRule>
  </conditionalFormatting>
  <conditionalFormatting sqref="G28:G31">
    <cfRule type="cellIs" dxfId="429" priority="113" stopIfTrue="1" operator="equal">
      <formula>#DIV/0!</formula>
    </cfRule>
  </conditionalFormatting>
  <conditionalFormatting sqref="G33:G36">
    <cfRule type="cellIs" dxfId="428" priority="81" stopIfTrue="1" operator="equal">
      <formula>#DIV/0!</formula>
    </cfRule>
  </conditionalFormatting>
  <conditionalFormatting sqref="AH8:AH11">
    <cfRule type="cellIs" dxfId="427" priority="399" stopIfTrue="1" operator="equal">
      <formula>#DIV/0!</formula>
    </cfRule>
  </conditionalFormatting>
  <conditionalFormatting sqref="AH13:AH16">
    <cfRule type="cellIs" dxfId="426" priority="393" stopIfTrue="1" operator="equal">
      <formula>#DIV/0!</formula>
    </cfRule>
  </conditionalFormatting>
  <conditionalFormatting sqref="AH18:AH21">
    <cfRule type="cellIs" dxfId="425" priority="77" stopIfTrue="1" operator="equal">
      <formula>#DIV/0!</formula>
    </cfRule>
  </conditionalFormatting>
  <conditionalFormatting sqref="AH23:AH26">
    <cfRule type="cellIs" dxfId="424" priority="37" stopIfTrue="1" operator="equal">
      <formula>#DIV/0!</formula>
    </cfRule>
  </conditionalFormatting>
  <conditionalFormatting sqref="AH28:AH31">
    <cfRule type="cellIs" dxfId="423" priority="397" stopIfTrue="1" operator="equal">
      <formula>#DIV/0!</formula>
    </cfRule>
  </conditionalFormatting>
  <conditionalFormatting sqref="AH33:AH36">
    <cfRule type="cellIs" dxfId="422" priority="395" stopIfTrue="1" operator="equal">
      <formula>#DIV/0!</formula>
    </cfRule>
  </conditionalFormatting>
  <conditionalFormatting sqref="AK8:AK11">
    <cfRule type="cellIs" dxfId="421" priority="348" stopIfTrue="1" operator="equal">
      <formula>#DIV/0!</formula>
    </cfRule>
  </conditionalFormatting>
  <conditionalFormatting sqref="AK13:AK16">
    <cfRule type="cellIs" dxfId="420" priority="345" stopIfTrue="1" operator="equal">
      <formula>#DIV/0!</formula>
    </cfRule>
  </conditionalFormatting>
  <conditionalFormatting sqref="AK18:AK21">
    <cfRule type="cellIs" dxfId="419" priority="73" stopIfTrue="1" operator="equal">
      <formula>#DIV/0!</formula>
    </cfRule>
  </conditionalFormatting>
  <conditionalFormatting sqref="AK23:AK26">
    <cfRule type="cellIs" dxfId="418" priority="33" stopIfTrue="1" operator="equal">
      <formula>#DIV/0!</formula>
    </cfRule>
  </conditionalFormatting>
  <conditionalFormatting sqref="AK28:AK31">
    <cfRule type="cellIs" dxfId="417" priority="333" stopIfTrue="1" operator="equal">
      <formula>#DIV/0!</formula>
    </cfRule>
  </conditionalFormatting>
  <conditionalFormatting sqref="AK33:AK36">
    <cfRule type="cellIs" dxfId="416" priority="330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B69E-CDB1-4231-9C66-3DD3454E0DF3}">
  <sheetPr codeName="Sheet9"/>
  <dimension ref="A1:AP118"/>
  <sheetViews>
    <sheetView showGridLines="0" view="pageBreakPreview" zoomScaleNormal="100" zoomScaleSheetLayoutView="100" workbookViewId="0">
      <pane xSplit="4" ySplit="7" topLeftCell="E8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A39" sqref="A39"/>
    </sheetView>
  </sheetViews>
  <sheetFormatPr defaultRowHeight="12.75" outlineLevelCol="1" x14ac:dyDescent="0.2"/>
  <cols>
    <col min="1" max="1" width="6.5703125" style="447" hidden="1" customWidth="1" outlineLevel="1"/>
    <col min="2" max="2" width="6.5703125" style="113" hidden="1" customWidth="1" outlineLevel="1"/>
    <col min="3" max="3" width="8" style="113" hidden="1" customWidth="1" outlineLevel="1"/>
    <col min="4" max="4" width="20.5703125" style="113" customWidth="1" collapsed="1"/>
    <col min="5" max="5" width="6.85546875" style="113" customWidth="1"/>
    <col min="6" max="6" width="8.42578125" style="113" customWidth="1"/>
    <col min="7" max="7" width="6.42578125" style="113" customWidth="1"/>
    <col min="8" max="8" width="8.140625" style="113" customWidth="1"/>
    <col min="9" max="9" width="7.5703125" style="113" customWidth="1"/>
    <col min="10" max="10" width="7.42578125" style="113" hidden="1" customWidth="1" outlineLevel="1"/>
    <col min="11" max="11" width="7" style="113" customWidth="1" collapsed="1"/>
    <col min="12" max="12" width="5.5703125" style="237" customWidth="1"/>
    <col min="13" max="13" width="7.140625" style="237" customWidth="1"/>
    <col min="14" max="14" width="5.5703125" style="113" customWidth="1"/>
    <col min="15" max="15" width="6.42578125" style="113" customWidth="1"/>
    <col min="16" max="16" width="6.5703125" style="113" customWidth="1"/>
    <col min="17" max="17" width="5.5703125" style="113" customWidth="1"/>
    <col min="18" max="18" width="5" style="113" customWidth="1"/>
    <col min="19" max="19" width="3.5703125" style="113" hidden="1" customWidth="1" outlineLevel="1"/>
    <col min="20" max="20" width="5.5703125" style="113" customWidth="1" collapsed="1"/>
    <col min="21" max="21" width="7.5703125" style="113" hidden="1" customWidth="1"/>
    <col min="22" max="22" width="6.5703125" style="113" hidden="1" customWidth="1" outlineLevel="1"/>
    <col min="23" max="23" width="7.42578125" style="113" hidden="1" customWidth="1" outlineLevel="1"/>
    <col min="24" max="24" width="7.140625" style="113" hidden="1" customWidth="1" outlineLevel="1"/>
    <col min="25" max="25" width="5.140625" style="113" customWidth="1" collapsed="1"/>
    <col min="26" max="26" width="6" style="113" customWidth="1"/>
    <col min="27" max="27" width="5.42578125" style="113" hidden="1" customWidth="1"/>
    <col min="28" max="28" width="4.42578125" style="113" customWidth="1"/>
    <col min="29" max="29" width="6.140625" style="113" hidden="1" customWidth="1"/>
    <col min="30" max="30" width="4.42578125" style="113" customWidth="1"/>
    <col min="31" max="31" width="6.42578125" style="113" customWidth="1"/>
    <col min="32" max="32" width="7.42578125" style="113" hidden="1" customWidth="1"/>
    <col min="33" max="33" width="5.85546875" style="113" customWidth="1"/>
    <col min="34" max="34" width="8.28515625" style="113" customWidth="1" outlineLevel="1"/>
    <col min="35" max="35" width="9" style="113" hidden="1" customWidth="1" outlineLevel="1"/>
    <col min="36" max="36" width="7.5703125" style="113" hidden="1" customWidth="1"/>
    <col min="37" max="37" width="7.28515625" style="113" hidden="1" customWidth="1"/>
    <col min="38" max="38" width="2.5703125" style="113" customWidth="1"/>
    <col min="39" max="16384" width="9.140625" style="113"/>
  </cols>
  <sheetData>
    <row r="1" spans="1:42" s="106" customFormat="1" ht="27.95" hidden="1" customHeight="1" x14ac:dyDescent="0.2">
      <c r="A1" s="447"/>
      <c r="E1" s="106">
        <v>5</v>
      </c>
      <c r="F1" s="236">
        <v>4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>
        <v>4</v>
      </c>
      <c r="Y1" s="236"/>
      <c r="Z1" s="236"/>
      <c r="AA1" s="236"/>
      <c r="AB1" s="236"/>
      <c r="AC1" s="236"/>
      <c r="AD1" s="236"/>
      <c r="AE1" s="236"/>
      <c r="AF1" s="236"/>
      <c r="AG1" s="236"/>
      <c r="AH1" s="236"/>
    </row>
    <row r="2" spans="1:42" ht="19.5" hidden="1" customHeight="1" x14ac:dyDescent="0.2">
      <c r="C2" s="106"/>
      <c r="D2" s="106"/>
      <c r="F2" s="106"/>
      <c r="AI2" s="106"/>
    </row>
    <row r="3" spans="1:42" ht="13.7" hidden="1" customHeight="1" x14ac:dyDescent="0.2">
      <c r="D3" s="106"/>
    </row>
    <row r="4" spans="1:42" ht="18.95" hidden="1" customHeight="1" x14ac:dyDescent="0.2">
      <c r="D4" s="106"/>
    </row>
    <row r="5" spans="1:42" ht="37.5" customHeight="1" x14ac:dyDescent="0.35">
      <c r="D5" s="238" t="s">
        <v>352</v>
      </c>
    </row>
    <row r="6" spans="1:42" s="114" customFormat="1" ht="12" x14ac:dyDescent="0.2">
      <c r="A6" s="448"/>
      <c r="D6" s="404"/>
      <c r="E6" s="404"/>
      <c r="F6" s="404"/>
      <c r="G6" s="405"/>
      <c r="H6" s="499" t="s">
        <v>0</v>
      </c>
      <c r="I6" s="499"/>
      <c r="J6" s="499"/>
      <c r="K6" s="499"/>
      <c r="L6" s="499"/>
      <c r="M6" s="499"/>
      <c r="N6" s="499"/>
      <c r="O6" s="499"/>
      <c r="P6" s="519"/>
      <c r="Q6" s="499" t="s">
        <v>1</v>
      </c>
      <c r="R6" s="519"/>
      <c r="S6" s="520" t="s">
        <v>2</v>
      </c>
      <c r="T6" s="499"/>
      <c r="U6" s="499"/>
      <c r="V6" s="499"/>
      <c r="W6" s="499"/>
      <c r="X6" s="499"/>
      <c r="Y6" s="499"/>
      <c r="Z6" s="499"/>
      <c r="AA6" s="499"/>
      <c r="AB6" s="519"/>
      <c r="AC6" s="520" t="s">
        <v>3</v>
      </c>
      <c r="AD6" s="499"/>
      <c r="AE6" s="519"/>
      <c r="AF6" s="521" t="s">
        <v>4</v>
      </c>
      <c r="AG6" s="522"/>
      <c r="AH6" s="522"/>
      <c r="AI6" s="522"/>
      <c r="AJ6" s="522"/>
      <c r="AK6" s="522"/>
    </row>
    <row r="7" spans="1:42" s="27" customFormat="1" ht="49.7" customHeight="1" x14ac:dyDescent="0.25">
      <c r="A7" s="449"/>
      <c r="B7" s="16"/>
      <c r="C7" s="239" t="s">
        <v>5</v>
      </c>
      <c r="D7" s="240" t="s">
        <v>6</v>
      </c>
      <c r="E7" s="241" t="s">
        <v>51</v>
      </c>
      <c r="F7" s="242" t="s">
        <v>371</v>
      </c>
      <c r="G7" s="243" t="s">
        <v>7</v>
      </c>
      <c r="H7" s="244" t="s">
        <v>159</v>
      </c>
      <c r="I7" s="244" t="s">
        <v>9</v>
      </c>
      <c r="J7" s="245" t="s">
        <v>10</v>
      </c>
      <c r="K7" s="244" t="s">
        <v>11</v>
      </c>
      <c r="L7" s="244" t="s">
        <v>12</v>
      </c>
      <c r="M7" s="244" t="s">
        <v>13</v>
      </c>
      <c r="N7" s="246" t="s">
        <v>14</v>
      </c>
      <c r="O7" s="246" t="s">
        <v>15</v>
      </c>
      <c r="P7" s="247" t="s">
        <v>16</v>
      </c>
      <c r="Q7" s="246" t="s">
        <v>17</v>
      </c>
      <c r="R7" s="248" t="s">
        <v>18</v>
      </c>
      <c r="S7" s="249" t="s">
        <v>52</v>
      </c>
      <c r="T7" s="246" t="s">
        <v>19</v>
      </c>
      <c r="U7" s="246" t="s">
        <v>53</v>
      </c>
      <c r="V7" s="250" t="s">
        <v>146</v>
      </c>
      <c r="W7" s="250" t="s">
        <v>55</v>
      </c>
      <c r="X7" s="250" t="s">
        <v>54</v>
      </c>
      <c r="Y7" s="246" t="s">
        <v>20</v>
      </c>
      <c r="Z7" s="246" t="s">
        <v>21</v>
      </c>
      <c r="AA7" s="246" t="s">
        <v>22</v>
      </c>
      <c r="AB7" s="248" t="s">
        <v>23</v>
      </c>
      <c r="AC7" s="251" t="s">
        <v>24</v>
      </c>
      <c r="AD7" s="246" t="s">
        <v>25</v>
      </c>
      <c r="AE7" s="248" t="s">
        <v>26</v>
      </c>
      <c r="AF7" s="246" t="s">
        <v>188</v>
      </c>
      <c r="AG7" s="246" t="s">
        <v>28</v>
      </c>
      <c r="AH7" s="246" t="s">
        <v>29</v>
      </c>
      <c r="AI7" s="250" t="s">
        <v>45</v>
      </c>
      <c r="AJ7" s="246" t="s">
        <v>46</v>
      </c>
      <c r="AK7" s="252" t="s">
        <v>43</v>
      </c>
      <c r="AL7" s="513"/>
      <c r="AM7" s="513"/>
      <c r="AN7" s="513"/>
      <c r="AO7" s="513"/>
      <c r="AP7" s="253"/>
    </row>
    <row r="8" spans="1:42" s="45" customFormat="1" ht="10.5" x14ac:dyDescent="0.15">
      <c r="A8" s="450">
        <v>1</v>
      </c>
      <c r="B8" s="29">
        <v>25</v>
      </c>
      <c r="C8" s="30" t="str">
        <f>VLOOKUP($A8,'All cos summary'!$A$67:$B$73,2,FALSE)</f>
        <v>BHE IB Equity</v>
      </c>
      <c r="D8" s="63" t="s">
        <v>562</v>
      </c>
      <c r="E8" s="254">
        <v>421.6</v>
      </c>
      <c r="F8" s="65">
        <v>33078.975519845437</v>
      </c>
      <c r="G8" s="255" t="s">
        <v>518</v>
      </c>
      <c r="H8" s="256">
        <v>236580.1</v>
      </c>
      <c r="I8" s="256">
        <v>67675.900000000009</v>
      </c>
      <c r="J8" s="256">
        <v>52883.500000000007</v>
      </c>
      <c r="K8" s="256">
        <v>52883.500000000007</v>
      </c>
      <c r="L8" s="256">
        <f>IF(ISERROR(K8/$H8*100),"- ",(K8/$H8*100))</f>
        <v>22.353317121769752</v>
      </c>
      <c r="M8" s="256">
        <f>IF(ISERROR(I8/$H8*100),"- ",(I8/$H8*100))</f>
        <v>28.60591402235438</v>
      </c>
      <c r="N8" s="256">
        <v>7.2346028619114078</v>
      </c>
      <c r="O8" s="256">
        <v>7.2346028619114078</v>
      </c>
      <c r="P8" s="257" t="s">
        <v>50</v>
      </c>
      <c r="Q8" s="256">
        <v>40.790460239987816</v>
      </c>
      <c r="R8" s="258">
        <v>29.560311089385806</v>
      </c>
      <c r="S8" s="256">
        <v>0</v>
      </c>
      <c r="T8" s="82">
        <f>IF(O8&lt;0,"- ",IF(ISERROR(($E8-S8)/O8),"- ",(($E8-S8)/O8)))</f>
        <v>58.275486304802058</v>
      </c>
      <c r="U8" s="256">
        <v>-101444.2</v>
      </c>
      <c r="V8" s="256">
        <v>10436.099999999999</v>
      </c>
      <c r="W8" s="256">
        <v>0</v>
      </c>
      <c r="X8" s="256">
        <v>3081802.7543064002</v>
      </c>
      <c r="Y8" s="82">
        <f>IF(I8&lt;0,"- ",IF(ISERROR((U8+W8+X8-V8)/I8),"- ",(U8+W8+X8-V8)/I8))</f>
        <v>43.884491440917664</v>
      </c>
      <c r="Z8" s="70">
        <f>IF(ISERROR(X8/H8),"- ",(X8/H8))</f>
        <v>13.026466529967651</v>
      </c>
      <c r="AA8" s="256">
        <v>26.946947932911979</v>
      </c>
      <c r="AB8" s="71">
        <f>IF(AA8&lt;0,"- ",IF(ISERROR(($E8/AA8)),"- ",(($E8/AA8))))</f>
        <v>15.645556634080767</v>
      </c>
      <c r="AC8" s="256">
        <v>2.4</v>
      </c>
      <c r="AD8" s="72">
        <f>IF(ISERROR(AC8/$E8*100),"- ",(AC8/$E8*100))</f>
        <v>0.56925996204933582</v>
      </c>
      <c r="AE8" s="259">
        <v>33.17390112227821</v>
      </c>
      <c r="AF8" s="256">
        <v>7309.8</v>
      </c>
      <c r="AG8" s="74">
        <v>-0.56704304938475536</v>
      </c>
      <c r="AH8" s="75">
        <v>658.89802289282011</v>
      </c>
      <c r="AI8" s="260">
        <f>IF(ISERROR(U8+W8+X8-V8),"- ",(U8+W8+X8-V8))</f>
        <v>2969922.4543063999</v>
      </c>
      <c r="AJ8" s="261" t="e">
        <v>#REF!</v>
      </c>
      <c r="AK8" s="262" t="e">
        <v>#REF!</v>
      </c>
      <c r="AL8" s="263"/>
      <c r="AM8" s="264"/>
      <c r="AN8" s="265"/>
      <c r="AO8" s="56"/>
      <c r="AP8" s="264"/>
    </row>
    <row r="9" spans="1:42" s="45" customFormat="1" ht="10.5" x14ac:dyDescent="0.15">
      <c r="A9" s="450"/>
      <c r="B9" s="29">
        <v>26</v>
      </c>
      <c r="C9" s="47"/>
      <c r="D9" s="47" t="s">
        <v>851</v>
      </c>
      <c r="E9" s="266"/>
      <c r="F9" s="32"/>
      <c r="G9" s="255" t="s">
        <v>311</v>
      </c>
      <c r="H9" s="267">
        <v>272212.06581352837</v>
      </c>
      <c r="I9" s="267">
        <v>78941.499085923235</v>
      </c>
      <c r="J9" s="267">
        <v>62516.348939442425</v>
      </c>
      <c r="K9" s="267">
        <v>62516.348939442425</v>
      </c>
      <c r="L9" s="267">
        <f>IF(ISERROR(K9/$H9*100),"- ",(K9/$H9*100))</f>
        <v>22.96604625243452</v>
      </c>
      <c r="M9" s="267">
        <f>IF(ISERROR(I9/$H9*100),"- ",(I9/$H9*100))</f>
        <v>29.000000000000004</v>
      </c>
      <c r="N9" s="267">
        <v>8.5524021094205622</v>
      </c>
      <c r="O9" s="267">
        <v>8.5524021094205622</v>
      </c>
      <c r="P9" s="268">
        <f>IF(AND(O9&lt;0,O8&lt;0),"NA",IF(AND(O9&gt;0,O8&lt;0),"LP",IF(AND(O9&lt;0,O8&gt;0),"PL",((O9/O8-1)*100))))</f>
        <v>18.215225806617209</v>
      </c>
      <c r="Q9" s="267">
        <v>39.205217771916452</v>
      </c>
      <c r="R9" s="269">
        <v>28.695008823481967</v>
      </c>
      <c r="S9" s="267">
        <v>0</v>
      </c>
      <c r="T9" s="38">
        <f>IF(O9&lt;0,"- ",IF(ISERROR(($E8-S9)/O9),"- ",(($E8-S9)/O9)))</f>
        <v>49.296091858871222</v>
      </c>
      <c r="U9" s="267">
        <v>-145533.79985375438</v>
      </c>
      <c r="V9" s="267">
        <v>10436.099999999999</v>
      </c>
      <c r="W9" s="267">
        <v>0</v>
      </c>
      <c r="X9" s="267">
        <v>3081802.7543064002</v>
      </c>
      <c r="Y9" s="38">
        <f>IF(I9&lt;0,"- ",IF(ISERROR((U9+W9+X9-V9)/I9),"- ",(U9+W9+X9-V9)/I9))</f>
        <v>37.063304957865654</v>
      </c>
      <c r="Z9" s="39">
        <f>IF(ISERROR(X9/H9),"- ",(X9/H9))</f>
        <v>11.321330467465417</v>
      </c>
      <c r="AA9" s="267">
        <v>32.6620395535939</v>
      </c>
      <c r="AB9" s="270">
        <f>IF(AA9&lt;0,"- ",IF(ISERROR(($E8/AA9)),"- ",(($E8/AA9))))</f>
        <v>12.907950812692288</v>
      </c>
      <c r="AC9" s="267">
        <v>2.837173686090138</v>
      </c>
      <c r="AD9" s="41">
        <f>IF(ISERROR(AC9/$E8*100),"- ",(AC9/$E8*100))</f>
        <v>0.67295391036293595</v>
      </c>
      <c r="AE9" s="271">
        <v>33.17399778203788</v>
      </c>
      <c r="AF9" s="267">
        <v>7309.8</v>
      </c>
      <c r="AG9" s="43">
        <v>-0.66800024981682604</v>
      </c>
      <c r="AH9" s="44">
        <v>769.50987082126164</v>
      </c>
      <c r="AI9" s="272">
        <f>IF(ISERROR(U9+W9+X9-V9),"- ",(U9+W9+X9-V9))</f>
        <v>2925832.8544526459</v>
      </c>
      <c r="AJ9" s="261" t="e">
        <v>#DIV/0!</v>
      </c>
      <c r="AK9" s="262">
        <v>0</v>
      </c>
      <c r="AO9" s="56"/>
      <c r="AP9" s="264"/>
    </row>
    <row r="10" spans="1:42" s="45" customFormat="1" ht="10.5" x14ac:dyDescent="0.15">
      <c r="A10" s="450"/>
      <c r="B10" s="29">
        <v>27</v>
      </c>
      <c r="C10" s="47"/>
      <c r="D10" s="49" t="s">
        <v>822</v>
      </c>
      <c r="E10" s="273"/>
      <c r="F10" s="51"/>
      <c r="G10" s="255" t="s">
        <v>407</v>
      </c>
      <c r="H10" s="267">
        <v>312035.52896423097</v>
      </c>
      <c r="I10" s="267">
        <v>91114.374457555445</v>
      </c>
      <c r="J10" s="267">
        <v>71893.505468166579</v>
      </c>
      <c r="K10" s="267">
        <v>71893.505468166579</v>
      </c>
      <c r="L10" s="267">
        <f>IF(ISERROR(K10/$H10*100),"- ",(K10/$H10*100))</f>
        <v>23.040166517835161</v>
      </c>
      <c r="M10" s="267">
        <f>IF(ISERROR(I10/$H10*100),"- ",(I10/$H10*100))</f>
        <v>29.2</v>
      </c>
      <c r="N10" s="267">
        <v>9.8352219579422933</v>
      </c>
      <c r="O10" s="267">
        <v>9.8352219579422933</v>
      </c>
      <c r="P10" s="268">
        <f>IF(AND(O10&lt;0,O9&lt;0),"NA",IF(AND(O10&gt;0,O9&lt;0),"LP",IF(AND(O10&lt;0,O9&gt;0),"PL",((O10/O9-1)*100))))</f>
        <v>14.999526824267196</v>
      </c>
      <c r="Q10" s="267">
        <v>37.348551254407013</v>
      </c>
      <c r="R10" s="269">
        <v>27.359420126514184</v>
      </c>
      <c r="S10" s="267">
        <v>0</v>
      </c>
      <c r="T10" s="39">
        <f>IF(O10&lt;0,"- ",IF(ISERROR(($E8-S10)/O10),"- ",(($E8-S10)/O10)))</f>
        <v>42.866343210438984</v>
      </c>
      <c r="U10" s="267">
        <v>-208579.56796482016</v>
      </c>
      <c r="V10" s="267">
        <v>10436.099999999999</v>
      </c>
      <c r="W10" s="267">
        <v>0</v>
      </c>
      <c r="X10" s="267">
        <v>3081802.7543064002</v>
      </c>
      <c r="Y10" s="39">
        <f>IF(I10&lt;0,"- ",IF(ISERROR((U10+W10+X10-V10)/I10),"- ",(U10+W10+X10-V10)/I10))</f>
        <v>31.419708507960788</v>
      </c>
      <c r="Z10" s="39">
        <f>IF(ISERROR(X10/H10),"- ",(X10/H10))</f>
        <v>9.8764482510569209</v>
      </c>
      <c r="AA10" s="267">
        <v>39.234381587371132</v>
      </c>
      <c r="AB10" s="270">
        <f>IF(AA10&lt;0,"- ",IF(ISERROR(($E8/AA10)),"- ",(($E8/AA10))))</f>
        <v>10.745677208168505</v>
      </c>
      <c r="AC10" s="267">
        <v>3.2627431215165634</v>
      </c>
      <c r="AD10" s="41">
        <f>IF(ISERROR(AC10/$E8*100),"- ",(AC10/$E8*100))</f>
        <v>0.77389542730468774</v>
      </c>
      <c r="AE10" s="271">
        <v>33.174066995832071</v>
      </c>
      <c r="AF10" s="267">
        <v>7309.8</v>
      </c>
      <c r="AG10" s="43">
        <v>-0.79375960214975783</v>
      </c>
      <c r="AH10" s="44">
        <v>889.2068049693595</v>
      </c>
      <c r="AI10" s="272">
        <f>IF(ISERROR(U10+W10+X10-V10),"- ",(U10+W10+X10-V10))</f>
        <v>2862787.0863415799</v>
      </c>
      <c r="AJ10" s="261" t="e">
        <v>#REF!</v>
      </c>
      <c r="AK10" s="262" t="e">
        <v>#REF!</v>
      </c>
      <c r="AO10" s="56"/>
      <c r="AP10" s="264"/>
    </row>
    <row r="11" spans="1:42" s="45" customFormat="1" ht="10.5" x14ac:dyDescent="0.15">
      <c r="A11" s="450"/>
      <c r="B11" s="29">
        <v>28</v>
      </c>
      <c r="D11" s="47" t="s">
        <v>1123</v>
      </c>
      <c r="E11" s="273"/>
      <c r="F11" s="52"/>
      <c r="G11" s="255" t="s">
        <v>458</v>
      </c>
      <c r="H11" s="267">
        <v>365604.2776628416</v>
      </c>
      <c r="I11" s="267">
        <v>106756.44907754974</v>
      </c>
      <c r="J11" s="267">
        <v>83872.561433162307</v>
      </c>
      <c r="K11" s="267">
        <v>83872.561433162307</v>
      </c>
      <c r="L11" s="267">
        <f>IF(ISERROR(K11/$H11*100),"- ",(K11/$H11*100))</f>
        <v>22.940804185696415</v>
      </c>
      <c r="M11" s="267">
        <f>IF(ISERROR(I11/$H11*100),"- ",(I11/$H11*100))</f>
        <v>29.2</v>
      </c>
      <c r="N11" s="267">
        <v>11.473988540474746</v>
      </c>
      <c r="O11" s="267">
        <v>11.473988540474746</v>
      </c>
      <c r="P11" s="268">
        <f>IF(AND(O11&lt;0,O10&lt;0),"NA",IF(AND(O11&gt;0,O10&lt;0),"LP",IF(AND(O11&lt;0,O10&gt;0),"PL",((O11/O10-1)*100))))</f>
        <v>16.662222668082151</v>
      </c>
      <c r="Q11" s="267">
        <v>36.350752246488668</v>
      </c>
      <c r="R11" s="269">
        <v>26.641495791109516</v>
      </c>
      <c r="S11" s="267">
        <v>0</v>
      </c>
      <c r="T11" s="39">
        <f>IF(O11&lt;0,"- ",IF(ISERROR(($E8-S11)/O11),"- ",(($E8-S11)/O11)))</f>
        <v>36.743979524887685</v>
      </c>
      <c r="U11" s="267">
        <v>-286929.9808307499</v>
      </c>
      <c r="V11" s="267">
        <v>10436.099999999999</v>
      </c>
      <c r="W11" s="267">
        <v>0</v>
      </c>
      <c r="X11" s="267">
        <v>3081802.7543064002</v>
      </c>
      <c r="Y11" s="39">
        <f>IF(I11&lt;0,"- ",IF(ISERROR((U11+W11+X11-V11)/I11),"- ",(U11+W11+X11-V11)/I11))</f>
        <v>26.082140212934462</v>
      </c>
      <c r="Z11" s="39">
        <f>IF(ISERROR(X11/H11),"- ",(X11/H11))</f>
        <v>8.4293399792997583</v>
      </c>
      <c r="AA11" s="267">
        <v>46.901837117764117</v>
      </c>
      <c r="AB11" s="270">
        <f>IF(AA11&lt;0,"- ",IF(ISERROR(($E8/AA11)),"- ",(($E8/AA11))))</f>
        <v>8.9889869119928054</v>
      </c>
      <c r="AC11" s="267">
        <v>3.8063962074332616</v>
      </c>
      <c r="AD11" s="41">
        <f>IF(ISERROR(AC11/$E8*100),"- ",(AC11/$E8*100))</f>
        <v>0.90284540024508109</v>
      </c>
      <c r="AE11" s="271">
        <v>33.174132900744283</v>
      </c>
      <c r="AF11" s="267">
        <v>7309.8</v>
      </c>
      <c r="AG11" s="43">
        <v>-0.91141175922440654</v>
      </c>
      <c r="AH11" s="44">
        <v>1045.0036272377704</v>
      </c>
      <c r="AI11" s="272">
        <f>IF(ISERROR(U11+W11+X11-V11),"- ",(U11+W11+X11-V11))</f>
        <v>2784436.6734756501</v>
      </c>
      <c r="AJ11" s="261" t="e">
        <v>#REF!</v>
      </c>
      <c r="AK11" s="262" t="e">
        <v>#REF!</v>
      </c>
      <c r="AO11" s="56"/>
      <c r="AP11" s="264"/>
    </row>
    <row r="12" spans="1:42" s="45" customFormat="1" ht="10.35" customHeight="1" x14ac:dyDescent="0.15">
      <c r="A12" s="450"/>
      <c r="B12" s="46"/>
      <c r="E12" s="274"/>
      <c r="F12" s="76"/>
      <c r="G12" s="275"/>
      <c r="H12" s="56"/>
      <c r="I12" s="56"/>
      <c r="J12" s="56"/>
      <c r="K12" s="56"/>
      <c r="L12" s="44"/>
      <c r="M12" s="44"/>
      <c r="N12" s="44"/>
      <c r="O12" s="44"/>
      <c r="P12" s="276"/>
      <c r="Q12" s="57"/>
      <c r="R12" s="277"/>
      <c r="S12" s="278"/>
      <c r="T12" s="61"/>
      <c r="U12" s="61"/>
      <c r="V12" s="61"/>
      <c r="W12" s="61"/>
      <c r="X12" s="61"/>
      <c r="Y12" s="61"/>
      <c r="Z12" s="57"/>
      <c r="AA12" s="57"/>
      <c r="AB12" s="277"/>
      <c r="AC12" s="279"/>
      <c r="AD12" s="57"/>
      <c r="AE12" s="277"/>
      <c r="AF12" s="279"/>
      <c r="AG12" s="57"/>
      <c r="AH12" s="57"/>
      <c r="AI12" s="57"/>
      <c r="AJ12" s="280"/>
      <c r="AK12" s="281"/>
      <c r="AL12" s="282"/>
      <c r="AM12" s="282"/>
      <c r="AN12" s="282"/>
      <c r="AO12" s="282"/>
    </row>
    <row r="13" spans="1:42" s="45" customFormat="1" ht="10.5" x14ac:dyDescent="0.15">
      <c r="A13" s="450">
        <v>2</v>
      </c>
      <c r="B13" s="29">
        <v>25</v>
      </c>
      <c r="C13" s="30" t="str">
        <f>VLOOKUP($A13,'All cos summary'!$A$67:$B$73,2,FALSE)</f>
        <v>ABB IB Equity</v>
      </c>
      <c r="D13" s="63" t="s">
        <v>561</v>
      </c>
      <c r="E13" s="254">
        <v>6142</v>
      </c>
      <c r="F13" s="65">
        <v>13970.281106102077</v>
      </c>
      <c r="G13" s="255" t="s">
        <v>518</v>
      </c>
      <c r="H13" s="256">
        <v>121883.09999999999</v>
      </c>
      <c r="I13" s="256">
        <v>23052.299999999992</v>
      </c>
      <c r="J13" s="256">
        <v>18716.399999999991</v>
      </c>
      <c r="K13" s="256">
        <v>18746.099999999991</v>
      </c>
      <c r="L13" s="256">
        <f>IF(ISERROR(K13/$H13*100),"- ",(K13/$H13*100))</f>
        <v>15.380393180022493</v>
      </c>
      <c r="M13" s="256">
        <f>IF(ISERROR(I13/$H13*100),"- ",(I13/$H13*100))</f>
        <v>18.913450675278192</v>
      </c>
      <c r="N13" s="256">
        <v>88.326569136385046</v>
      </c>
      <c r="O13" s="256">
        <v>88.466729589428937</v>
      </c>
      <c r="P13" s="257" t="s">
        <v>50</v>
      </c>
      <c r="Q13" s="256">
        <v>38.608558957296772</v>
      </c>
      <c r="R13" s="258">
        <v>28.795852534562201</v>
      </c>
      <c r="S13" s="256">
        <v>0</v>
      </c>
      <c r="T13" s="82">
        <f>IF(O13&lt;0,"- ",IF(ISERROR(($E13-S13)/O13),"- ",(($E13-S13)/O13)))</f>
        <v>69.427230197214385</v>
      </c>
      <c r="U13" s="256">
        <v>-55078.2</v>
      </c>
      <c r="V13" s="256">
        <v>947.7</v>
      </c>
      <c r="W13" s="256">
        <v>0</v>
      </c>
      <c r="X13" s="256">
        <v>1301541.2392500001</v>
      </c>
      <c r="Y13" s="82">
        <f>IF(I13&lt;0,"- ",IF(ISERROR((U13+W13+X13-V13)/I13),"- ",(U13+W13+X13-V13)/I13))</f>
        <v>54.029981357608598</v>
      </c>
      <c r="Z13" s="70">
        <f>IF(ISERROR(X13/H13),"- ",(X13/H13))</f>
        <v>10.678603015922636</v>
      </c>
      <c r="AA13" s="256">
        <v>333.90278433223216</v>
      </c>
      <c r="AB13" s="71">
        <f>IF(AA13&lt;0,"- ",IF(ISERROR(($E13/AA13)),"- ",(($E13/AA13))))</f>
        <v>18.394575571699129</v>
      </c>
      <c r="AC13" s="256">
        <v>44.16</v>
      </c>
      <c r="AD13" s="72">
        <f>IF(ISERROR(AC13/$E13*100),"- ",(AC13/$E13*100))</f>
        <v>0.71898404428524898</v>
      </c>
      <c r="AE13" s="259">
        <v>49.996281336154411</v>
      </c>
      <c r="AF13" s="256">
        <v>211.9</v>
      </c>
      <c r="AG13" s="74">
        <v>-0.84605529953917047</v>
      </c>
      <c r="AH13" s="75">
        <v>132.29848024316104</v>
      </c>
      <c r="AI13" s="260">
        <f>IF(ISERROR(U13+W13+X13-V13),"- ",(U13+W13+X13-V13))</f>
        <v>1245515.3392500002</v>
      </c>
      <c r="AJ13" s="261" t="e">
        <v>#DIV/0!</v>
      </c>
      <c r="AK13" s="262">
        <v>0</v>
      </c>
      <c r="AL13" s="263"/>
      <c r="AM13" s="264"/>
      <c r="AN13" s="265"/>
      <c r="AO13" s="56"/>
      <c r="AP13" s="264"/>
    </row>
    <row r="14" spans="1:42" s="45" customFormat="1" ht="10.5" x14ac:dyDescent="0.15">
      <c r="A14" s="450"/>
      <c r="B14" s="29">
        <v>26</v>
      </c>
      <c r="C14" s="47"/>
      <c r="D14" s="47" t="s">
        <v>852</v>
      </c>
      <c r="E14" s="266"/>
      <c r="F14" s="32"/>
      <c r="G14" s="255" t="s">
        <v>311</v>
      </c>
      <c r="H14" s="267">
        <v>134118.67934658041</v>
      </c>
      <c r="I14" s="267">
        <v>21119.433709212171</v>
      </c>
      <c r="J14" s="267">
        <v>17284.009242715994</v>
      </c>
      <c r="K14" s="267">
        <v>17284.009242715994</v>
      </c>
      <c r="L14" s="267">
        <f>IF(ISERROR(K14/$H14*100),"- ",(K14/$H14*100))</f>
        <v>12.887100683456499</v>
      </c>
      <c r="M14" s="267">
        <f>IF(ISERROR(I14/$H14*100),"- ",(I14/$H14*100))</f>
        <v>15.746824985233236</v>
      </c>
      <c r="N14" s="267">
        <v>81.56682039979232</v>
      </c>
      <c r="O14" s="267">
        <v>81.56682039979232</v>
      </c>
      <c r="P14" s="268">
        <f>IF(AND(O14&lt;0,O13&lt;0),"NA",IF(AND(O14&gt;0,O13&lt;0),"LP",IF(AND(O14&lt;0,O13&gt;0),"PL",((O14/O13-1)*100))))</f>
        <v>-7.799439655629703</v>
      </c>
      <c r="Q14" s="267">
        <v>31.25153479369099</v>
      </c>
      <c r="R14" s="269">
        <v>23.26011612218322</v>
      </c>
      <c r="S14" s="267">
        <v>0</v>
      </c>
      <c r="T14" s="38">
        <f>IF(O14&lt;0,"- ",IF(ISERROR(($E13-S14)/O14),"- ",(($E13-S14)/O14)))</f>
        <v>75.300225874878393</v>
      </c>
      <c r="U14" s="267">
        <v>-62656.559378274847</v>
      </c>
      <c r="V14" s="267">
        <v>947.7</v>
      </c>
      <c r="W14" s="267">
        <v>0</v>
      </c>
      <c r="X14" s="267">
        <v>1301541.2392500001</v>
      </c>
      <c r="Y14" s="38">
        <f>IF(I14&lt;0,"- ",IF(ISERROR((U14+W14+X14-V14)/I14),"- ",(U14+W14+X14-V14)/I14))</f>
        <v>58.616012006597714</v>
      </c>
      <c r="Z14" s="39">
        <f>IF(ISERROR(X14/H14),"- ",(X14/H14))</f>
        <v>9.704399458681257</v>
      </c>
      <c r="AA14" s="267">
        <v>367.44212702873813</v>
      </c>
      <c r="AB14" s="270">
        <f>IF(AA14&lt;0,"- ",IF(ISERROR(($E13/AA14)),"- ",(($E13/AA14))))</f>
        <v>16.715557493818956</v>
      </c>
      <c r="AC14" s="267">
        <v>40.780377004035948</v>
      </c>
      <c r="AD14" s="41">
        <f>IF(ISERROR(AC14/$E13*100),"- ",(AC14/$E13*100))</f>
        <v>0.66395924786772953</v>
      </c>
      <c r="AE14" s="271">
        <v>49.996281336154397</v>
      </c>
      <c r="AF14" s="267">
        <v>211.9</v>
      </c>
      <c r="AG14" s="43">
        <v>-0.84320647280915628</v>
      </c>
      <c r="AH14" s="44">
        <v>98.439930546060864</v>
      </c>
      <c r="AI14" s="272">
        <f>IF(ISERROR(U14+W14+X14-V14),"- ",(U14+W14+X14-V14))</f>
        <v>1237936.9798717252</v>
      </c>
      <c r="AJ14" s="261" t="e">
        <v>#DIV/0!</v>
      </c>
      <c r="AK14" s="262">
        <v>0</v>
      </c>
      <c r="AO14" s="56"/>
      <c r="AP14" s="264"/>
    </row>
    <row r="15" spans="1:42" s="45" customFormat="1" ht="10.5" x14ac:dyDescent="0.15">
      <c r="A15" s="450"/>
      <c r="B15" s="29">
        <v>27</v>
      </c>
      <c r="C15" s="47"/>
      <c r="D15" s="49" t="s">
        <v>837</v>
      </c>
      <c r="E15" s="273"/>
      <c r="F15" s="51"/>
      <c r="G15" s="255" t="s">
        <v>407</v>
      </c>
      <c r="H15" s="267">
        <v>147689.16825457229</v>
      </c>
      <c r="I15" s="267">
        <v>22735.333989564533</v>
      </c>
      <c r="J15" s="267">
        <v>18773.097568146321</v>
      </c>
      <c r="K15" s="267">
        <v>18773.097568146321</v>
      </c>
      <c r="L15" s="267">
        <f>IF(ISERROR(K15/$H15*100),"- ",(K15/$H15*100))</f>
        <v>12.711221675909959</v>
      </c>
      <c r="M15" s="267">
        <f>IF(ISERROR(I15/$H15*100),"- ",(I15/$H15*100))</f>
        <v>15.39404294726311</v>
      </c>
      <c r="N15" s="267">
        <v>88.594136706683912</v>
      </c>
      <c r="O15" s="267">
        <v>88.594136706683912</v>
      </c>
      <c r="P15" s="268">
        <f>IF(AND(O15&lt;0,O14&lt;0),"NA",IF(AND(O15&gt;0,O14&lt;0),"LP",IF(AND(O15&lt;0,O14&gt;0),"PL",((O15/O14-1)*100))))</f>
        <v>8.6154103745222024</v>
      </c>
      <c r="Q15" s="267">
        <v>30.884963243037838</v>
      </c>
      <c r="R15" s="269">
        <v>22.972287416240547</v>
      </c>
      <c r="S15" s="267">
        <v>0</v>
      </c>
      <c r="T15" s="39">
        <f>IF(O15&lt;0,"- ",IF(ISERROR(($E13-S15)/O15),"- ",(($E13-S15)/O15)))</f>
        <v>69.327386984251987</v>
      </c>
      <c r="U15" s="267">
        <v>-71581.60265647393</v>
      </c>
      <c r="V15" s="267">
        <v>947.7</v>
      </c>
      <c r="W15" s="267">
        <v>0</v>
      </c>
      <c r="X15" s="267">
        <v>1301541.2392500001</v>
      </c>
      <c r="Y15" s="39">
        <f>IF(I15&lt;0,"- ",IF(ISERROR((U15+W15+X15-V15)/I15),"- ",(U15+W15+X15-V15)/I15))</f>
        <v>54.057351308656386</v>
      </c>
      <c r="Z15" s="39">
        <f>IF(ISERROR(X15/H15),"- ",(X15/H15))</f>
        <v>8.8127061356763097</v>
      </c>
      <c r="AA15" s="267">
        <v>403.87102173546532</v>
      </c>
      <c r="AB15" s="270">
        <f>IF(AA15&lt;0,"- ",IF(ISERROR(($E13/AA15)),"- ",(($E13/AA15))))</f>
        <v>15.207825442903395</v>
      </c>
      <c r="AC15" s="267">
        <v>44.293773835210921</v>
      </c>
      <c r="AD15" s="41">
        <f>IF(ISERROR(AC15/$E13*100),"- ",(AC15/$E13*100))</f>
        <v>0.72116206179112541</v>
      </c>
      <c r="AE15" s="271">
        <v>49.996281336154404</v>
      </c>
      <c r="AF15" s="267">
        <v>211.9</v>
      </c>
      <c r="AG15" s="43">
        <v>-0.87593064701789458</v>
      </c>
      <c r="AH15" s="44">
        <v>103.83081563512026</v>
      </c>
      <c r="AI15" s="272">
        <f>IF(ISERROR(U15+W15+X15-V15),"- ",(U15+W15+X15-V15))</f>
        <v>1229011.9365935263</v>
      </c>
      <c r="AJ15" s="261" t="e">
        <v>#DIV/0!</v>
      </c>
      <c r="AK15" s="262">
        <v>0</v>
      </c>
      <c r="AO15" s="56"/>
      <c r="AP15" s="264"/>
    </row>
    <row r="16" spans="1:42" s="45" customFormat="1" ht="10.5" x14ac:dyDescent="0.15">
      <c r="A16" s="450"/>
      <c r="B16" s="29">
        <v>28</v>
      </c>
      <c r="D16" s="47" t="s">
        <v>1123</v>
      </c>
      <c r="E16" s="273"/>
      <c r="F16" s="52"/>
      <c r="G16" s="255" t="s">
        <v>458</v>
      </c>
      <c r="H16" s="267">
        <v>166367.47106922054</v>
      </c>
      <c r="I16" s="267">
        <v>26614.536194220709</v>
      </c>
      <c r="J16" s="267">
        <v>22084.354210519527</v>
      </c>
      <c r="K16" s="267">
        <v>22084.354210519527</v>
      </c>
      <c r="L16" s="267">
        <f>IF(ISERROR(K16/$H16*100),"- ",(K16/$H16*100))</f>
        <v>13.274442454757809</v>
      </c>
      <c r="M16" s="267">
        <f>IF(ISERROR(I16/$H16*100),"- ",(I16/$H16*100))</f>
        <v>15.997439898059875</v>
      </c>
      <c r="N16" s="267">
        <v>104.22064280566082</v>
      </c>
      <c r="O16" s="267">
        <v>104.22064280566082</v>
      </c>
      <c r="P16" s="268">
        <f>IF(AND(O16&lt;0,O15&lt;0),"NA",IF(AND(O16&gt;0,O15&lt;0),"LP",IF(AND(O16&lt;0,O15&gt;0),"PL",((O16/O15-1)*100))))</f>
        <v>17.638307319041768</v>
      </c>
      <c r="Q16" s="267">
        <v>32.926490802666244</v>
      </c>
      <c r="R16" s="269">
        <v>24.505310727933232</v>
      </c>
      <c r="S16" s="267">
        <v>0</v>
      </c>
      <c r="T16" s="39">
        <f>IF(O16&lt;0,"- ",IF(ISERROR(($E13-S16)/O16),"- ",(($E13-S16)/O16)))</f>
        <v>58.932662807049901</v>
      </c>
      <c r="U16" s="267">
        <v>-82377.493623676841</v>
      </c>
      <c r="V16" s="267">
        <v>947.7</v>
      </c>
      <c r="W16" s="267">
        <v>0</v>
      </c>
      <c r="X16" s="267">
        <v>1301541.2392500001</v>
      </c>
      <c r="Y16" s="39">
        <f>IF(I16&lt;0,"- ",IF(ISERROR((U16+W16+X16-V16)/I16),"- ",(U16+W16+X16-V16)/I16))</f>
        <v>45.772582198552698</v>
      </c>
      <c r="Z16" s="39">
        <f>IF(ISERROR(X16/H16),"- ",(X16/H16))</f>
        <v>7.8232916019290073</v>
      </c>
      <c r="AA16" s="267">
        <v>446.72535684349532</v>
      </c>
      <c r="AB16" s="270">
        <f>IF(AA16&lt;0,"- ",IF(ISERROR(($E13/AA16)),"- ",(($E13/AA16))))</f>
        <v>13.748939714097702</v>
      </c>
      <c r="AC16" s="267">
        <v>52.106445787466782</v>
      </c>
      <c r="AD16" s="41">
        <f>IF(ISERROR(AC16/$E13*100),"- ",(AC16/$E13*100))</f>
        <v>0.84836284251818272</v>
      </c>
      <c r="AE16" s="271">
        <v>49.996281336154439</v>
      </c>
      <c r="AF16" s="267">
        <v>211.9</v>
      </c>
      <c r="AG16" s="43">
        <v>-0.9140797412472994</v>
      </c>
      <c r="AH16" s="44">
        <v>120.11096017983807</v>
      </c>
      <c r="AI16" s="272">
        <f>IF(ISERROR(U16+W16+X16-V16),"- ",(U16+W16+X16-V16))</f>
        <v>1218216.0456263232</v>
      </c>
      <c r="AJ16" s="261" t="e">
        <v>#DIV/0!</v>
      </c>
      <c r="AK16" s="262">
        <v>0</v>
      </c>
      <c r="AO16" s="56"/>
      <c r="AP16" s="264"/>
    </row>
    <row r="17" spans="1:42" s="45" customFormat="1" ht="10.35" customHeight="1" x14ac:dyDescent="0.15">
      <c r="A17" s="450"/>
      <c r="B17" s="46"/>
      <c r="E17" s="274"/>
      <c r="F17" s="76"/>
      <c r="G17" s="275"/>
      <c r="H17" s="56"/>
      <c r="I17" s="56"/>
      <c r="J17" s="56"/>
      <c r="K17" s="56"/>
      <c r="L17" s="44"/>
      <c r="M17" s="44"/>
      <c r="N17" s="44"/>
      <c r="O17" s="44"/>
      <c r="P17" s="276"/>
      <c r="Q17" s="57"/>
      <c r="R17" s="277"/>
      <c r="S17" s="278"/>
      <c r="T17" s="61"/>
      <c r="U17" s="61"/>
      <c r="V17" s="61"/>
      <c r="W17" s="61"/>
      <c r="X17" s="61"/>
      <c r="Y17" s="61"/>
      <c r="Z17" s="57"/>
      <c r="AA17" s="57"/>
      <c r="AB17" s="277"/>
      <c r="AC17" s="279"/>
      <c r="AD17" s="57"/>
      <c r="AE17" s="277"/>
      <c r="AF17" s="57"/>
      <c r="AG17" s="57"/>
      <c r="AH17" s="44"/>
      <c r="AI17" s="57"/>
      <c r="AJ17" s="280"/>
      <c r="AK17" s="281"/>
      <c r="AL17" s="282"/>
      <c r="AM17" s="282"/>
      <c r="AN17" s="282"/>
      <c r="AO17" s="282"/>
    </row>
    <row r="18" spans="1:42" s="45" customFormat="1" ht="10.5" x14ac:dyDescent="0.15">
      <c r="A18" s="450">
        <v>3</v>
      </c>
      <c r="B18" s="29">
        <v>25</v>
      </c>
      <c r="C18" s="30" t="str">
        <f>VLOOKUP($A18,'All cos summary'!$A$67:$B$73,2,FALSE)</f>
        <v>POWERIND IB Equity</v>
      </c>
      <c r="D18" s="63" t="s">
        <v>565</v>
      </c>
      <c r="E18" s="254">
        <v>25325</v>
      </c>
      <c r="F18" s="65">
        <v>12116.085364407236</v>
      </c>
      <c r="G18" s="255" t="s">
        <v>518</v>
      </c>
      <c r="H18" s="256">
        <v>63849.3</v>
      </c>
      <c r="I18" s="256">
        <v>5958.1000000000058</v>
      </c>
      <c r="J18" s="256">
        <v>3839.8000000000061</v>
      </c>
      <c r="K18" s="256">
        <v>3839.8000000000061</v>
      </c>
      <c r="L18" s="256">
        <f>IF(ISERROR(K18/$H18*100),"- ",(K18/$H18*100))</f>
        <v>6.0138482332617675</v>
      </c>
      <c r="M18" s="256">
        <f>IF(ISERROR(I18/$H18*100),"- ",(I18/$H18*100))</f>
        <v>9.3315040258859625</v>
      </c>
      <c r="N18" s="256">
        <v>86.148254509557702</v>
      </c>
      <c r="O18" s="256">
        <v>86.148254509557702</v>
      </c>
      <c r="P18" s="257" t="s">
        <v>50</v>
      </c>
      <c r="Q18" s="256">
        <v>14.181866267782922</v>
      </c>
      <c r="R18" s="258">
        <v>13.777588007133165</v>
      </c>
      <c r="S18" s="256">
        <v>0</v>
      </c>
      <c r="T18" s="82">
        <f>IF(O18&lt;0,"- ",IF(ISERROR(($E18-S18)/O18),"- ",(($E18-S18)/O18)))</f>
        <v>293.96997239439509</v>
      </c>
      <c r="U18" s="256">
        <v>-38067.699999999997</v>
      </c>
      <c r="V18" s="256">
        <v>1230.6999999999998</v>
      </c>
      <c r="W18" s="256">
        <v>0</v>
      </c>
      <c r="X18" s="256">
        <v>1128795.0929750002</v>
      </c>
      <c r="Y18" s="82">
        <f>IF(I18&lt;0,"- ",IF(ISERROR((U18+W18+X18-V18)/I18),"- ",(U18+W18+X18-V18)/I18))</f>
        <v>182.85975276933908</v>
      </c>
      <c r="Z18" s="70">
        <f>IF(ISERROR(X18/H18),"- ",(X18/H18))</f>
        <v>17.679051970420979</v>
      </c>
      <c r="AA18" s="256">
        <v>945.46127613748536</v>
      </c>
      <c r="AB18" s="71">
        <f>IF(AA18&lt;0,"- ",IF(ISERROR(($E18/AA18)),"- ",(($E18/AA18))))</f>
        <v>26.785867003946269</v>
      </c>
      <c r="AC18" s="256">
        <v>6</v>
      </c>
      <c r="AD18" s="72">
        <f>IF(ISERROR(AC18/$E18*100),"- ",(AC18/$E18*100))</f>
        <v>2.3692003948667325E-2</v>
      </c>
      <c r="AE18" s="259">
        <v>6.9647377467576339</v>
      </c>
      <c r="AF18" s="256">
        <v>44.572000000000003</v>
      </c>
      <c r="AG18" s="74">
        <v>-1.3659073050136528</v>
      </c>
      <c r="AH18" s="75">
        <v>11.150751547303285</v>
      </c>
      <c r="AI18" s="260">
        <f>IF(ISERROR(U18+W18+X18-V18),"- ",(U18+W18+X18-V18))</f>
        <v>1089496.6929750002</v>
      </c>
      <c r="AJ18" s="261" t="e">
        <v>#DIV/0!</v>
      </c>
      <c r="AK18" s="262">
        <v>0</v>
      </c>
      <c r="AL18" s="263"/>
      <c r="AM18" s="264"/>
      <c r="AN18" s="265"/>
      <c r="AO18" s="56"/>
      <c r="AP18" s="264"/>
    </row>
    <row r="19" spans="1:42" s="45" customFormat="1" ht="10.5" x14ac:dyDescent="0.15">
      <c r="A19" s="450"/>
      <c r="B19" s="29">
        <v>26</v>
      </c>
      <c r="C19" s="47"/>
      <c r="D19" s="47" t="s">
        <v>853</v>
      </c>
      <c r="E19" s="266"/>
      <c r="F19" s="32"/>
      <c r="G19" s="255" t="s">
        <v>311</v>
      </c>
      <c r="H19" s="267">
        <v>81268.4243556</v>
      </c>
      <c r="I19" s="267">
        <v>11516.875779944123</v>
      </c>
      <c r="J19" s="267">
        <v>9506.9104569277988</v>
      </c>
      <c r="K19" s="267">
        <v>9506.9104569277988</v>
      </c>
      <c r="L19" s="267">
        <f>IF(ISERROR(K19/$H19*100),"- ",(K19/$H19*100))</f>
        <v>11.698160180058544</v>
      </c>
      <c r="M19" s="267">
        <f>IF(ISERROR(I19/$H19*100),"- ",(I19/$H19*100))</f>
        <v>14.171402818824951</v>
      </c>
      <c r="N19" s="267">
        <v>213.29333341397734</v>
      </c>
      <c r="O19" s="267">
        <v>213.29333341397734</v>
      </c>
      <c r="P19" s="268">
        <f>IF(AND(O19&lt;0,O18&lt;0),"NA",IF(AND(O19&gt;0,O18&lt;0),"LP",IF(AND(O19&lt;0,O18&gt;0),"PL",((O19/O18-1)*100))))</f>
        <v>147.58868839334815</v>
      </c>
      <c r="Q19" s="267">
        <v>20.218486752434142</v>
      </c>
      <c r="R19" s="269">
        <v>20.418505801629102</v>
      </c>
      <c r="S19" s="267">
        <v>0</v>
      </c>
      <c r="T19" s="38">
        <f>IF(O19&lt;0,"- ",IF(ISERROR(($E18-S19)/O19),"- ",(($E18-S19)/O19)))</f>
        <v>118.73319993010352</v>
      </c>
      <c r="U19" s="267">
        <v>-41452.831723662661</v>
      </c>
      <c r="V19" s="267">
        <v>1328.8</v>
      </c>
      <c r="W19" s="267">
        <v>0</v>
      </c>
      <c r="X19" s="267">
        <v>1128795.0929750002</v>
      </c>
      <c r="Y19" s="38">
        <f>IF(I19&lt;0,"- ",IF(ISERROR((U19+W19+X19-V19)/I19),"- ",(U19+W19+X19-V19)/I19))</f>
        <v>94.297575314874734</v>
      </c>
      <c r="Z19" s="39">
        <f>IF(ISERROR(X19/H19),"- ",(X19/H19))</f>
        <v>13.889713033389429</v>
      </c>
      <c r="AA19" s="267">
        <v>1143.7546095514626</v>
      </c>
      <c r="AB19" s="270">
        <f>IF(AA19&lt;0,"- ",IF(ISERROR(($E18/AA19)),"- ",(($E18/AA19))))</f>
        <v>22.141987265897455</v>
      </c>
      <c r="AC19" s="267">
        <v>15</v>
      </c>
      <c r="AD19" s="41">
        <f>IF(ISERROR(AC19/$E18*100),"- ",(AC19/$E18*100))</f>
        <v>5.9230009871668307E-2</v>
      </c>
      <c r="AE19" s="271">
        <v>7.0325686039547985</v>
      </c>
      <c r="AF19" s="267">
        <v>44.572000000000003</v>
      </c>
      <c r="AG19" s="43">
        <v>-0.89030488808987962</v>
      </c>
      <c r="AH19" s="44">
        <v>74.648798428172313</v>
      </c>
      <c r="AI19" s="272">
        <f>IF(ISERROR(U19+W19+X19-V19),"- ",(U19+W19+X19-V19))</f>
        <v>1086013.4612513375</v>
      </c>
      <c r="AJ19" s="261" t="e">
        <v>#DIV/0!</v>
      </c>
      <c r="AK19" s="262">
        <v>0</v>
      </c>
      <c r="AO19" s="56"/>
      <c r="AP19" s="264"/>
    </row>
    <row r="20" spans="1:42" s="45" customFormat="1" ht="10.5" x14ac:dyDescent="0.15">
      <c r="A20" s="450"/>
      <c r="B20" s="29">
        <v>27</v>
      </c>
      <c r="C20" s="47"/>
      <c r="D20" s="49" t="s">
        <v>843</v>
      </c>
      <c r="E20" s="273"/>
      <c r="F20" s="51"/>
      <c r="G20" s="255" t="s">
        <v>407</v>
      </c>
      <c r="H20" s="267">
        <v>124056.64979532</v>
      </c>
      <c r="I20" s="267">
        <v>18482.171059893375</v>
      </c>
      <c r="J20" s="267">
        <v>14409.416270595833</v>
      </c>
      <c r="K20" s="267">
        <v>14409.416270595833</v>
      </c>
      <c r="L20" s="267">
        <f>IF(ISERROR(K20/$H20*100),"- ",(K20/$H20*100))</f>
        <v>11.615190555580702</v>
      </c>
      <c r="M20" s="267">
        <f>IF(ISERROR(I20/$H20*100),"- ",(I20/$H20*100))</f>
        <v>14.898170384567816</v>
      </c>
      <c r="N20" s="267">
        <v>323.28404089104896</v>
      </c>
      <c r="O20" s="267">
        <v>323.28404089104896</v>
      </c>
      <c r="P20" s="268">
        <f>IF(AND(O20&lt;0,O19&lt;0),"NA",IF(AND(O20&gt;0,O19&lt;0),"LP",IF(AND(O20&lt;0,O19&gt;0),"PL",((O20/O19-1)*100))))</f>
        <v>51.567813075335359</v>
      </c>
      <c r="Q20" s="267">
        <v>24.7378214554317</v>
      </c>
      <c r="R20" s="269">
        <v>24.975655328444532</v>
      </c>
      <c r="S20" s="267">
        <v>0</v>
      </c>
      <c r="T20" s="39">
        <f>IF(O20&lt;0,"- ",IF(ISERROR(($E18-S20)/O20),"- ",(($E18-S20)/O20)))</f>
        <v>78.33668476240949</v>
      </c>
      <c r="U20" s="267">
        <v>-36714.845541411654</v>
      </c>
      <c r="V20" s="267">
        <v>1328.8</v>
      </c>
      <c r="W20" s="267">
        <v>0</v>
      </c>
      <c r="X20" s="267">
        <v>1128795.0929750002</v>
      </c>
      <c r="Y20" s="39">
        <f>IF(I20&lt;0,"- ",IF(ISERROR((U20+W20+X20-V20)/I20),"- ",(U20+W20+X20-V20)/I20))</f>
        <v>59.016413380164934</v>
      </c>
      <c r="Z20" s="39">
        <f>IF(ISERROR(X20/H20),"- ",(X20/H20))</f>
        <v>9.0990293131193649</v>
      </c>
      <c r="AA20" s="267">
        <v>1445.0386504425114</v>
      </c>
      <c r="AB20" s="270">
        <f>IF(AA20&lt;0,"- ",IF(ISERROR(($E18/AA20)),"- ",(($E18/AA20))))</f>
        <v>17.525482790543197</v>
      </c>
      <c r="AC20" s="267">
        <v>22.000000000000004</v>
      </c>
      <c r="AD20" s="41">
        <f>IF(ISERROR(AC20/$E18*100),"- ",(AC20/$E18*100))</f>
        <v>8.6870681145113537E-2</v>
      </c>
      <c r="AE20" s="271">
        <v>6.8051611639605474</v>
      </c>
      <c r="AF20" s="267">
        <v>44.572000000000003</v>
      </c>
      <c r="AG20" s="43">
        <v>-0.63637368125076632</v>
      </c>
      <c r="AH20" s="44">
        <v>121.65090757066697</v>
      </c>
      <c r="AI20" s="272">
        <f>IF(ISERROR(U20+W20+X20-V20),"- ",(U20+W20+X20-V20))</f>
        <v>1090751.4474335886</v>
      </c>
      <c r="AJ20" s="261" t="e">
        <v>#DIV/0!</v>
      </c>
      <c r="AK20" s="262">
        <v>0</v>
      </c>
      <c r="AO20" s="56"/>
      <c r="AP20" s="264"/>
    </row>
    <row r="21" spans="1:42" s="45" customFormat="1" ht="10.5" x14ac:dyDescent="0.15">
      <c r="A21" s="450"/>
      <c r="B21" s="29">
        <v>28</v>
      </c>
      <c r="D21" s="47" t="s">
        <v>1121</v>
      </c>
      <c r="E21" s="273"/>
      <c r="F21" s="52"/>
      <c r="G21" s="255" t="s">
        <v>458</v>
      </c>
      <c r="H21" s="267">
        <v>164775.59352451679</v>
      </c>
      <c r="I21" s="267">
        <v>25555.220846449585</v>
      </c>
      <c r="J21" s="267">
        <v>19197.191287513677</v>
      </c>
      <c r="K21" s="267">
        <v>19197.191287513677</v>
      </c>
      <c r="L21" s="267">
        <f>IF(ISERROR(K21/$H21*100),"- ",(K21/$H21*100))</f>
        <v>11.650506532484343</v>
      </c>
      <c r="M21" s="267">
        <f>IF(ISERROR(I21/$H21*100),"- ",(I21/$H21*100))</f>
        <v>15.509105626524263</v>
      </c>
      <c r="N21" s="267">
        <v>430.70069298020451</v>
      </c>
      <c r="O21" s="267">
        <v>430.70069298020451</v>
      </c>
      <c r="P21" s="268">
        <f>IF(AND(O21&lt;0,O20&lt;0),"NA",IF(AND(O21&gt;0,O20&lt;0),"LP",IF(AND(O21&lt;0,O20&gt;0),"PL",((O21/O20-1)*100))))</f>
        <v>33.226710416353768</v>
      </c>
      <c r="Q21" s="267">
        <v>25.972697996244364</v>
      </c>
      <c r="R21" s="269">
        <v>26.17622299548194</v>
      </c>
      <c r="S21" s="267">
        <v>0</v>
      </c>
      <c r="T21" s="39">
        <f>IF(O21&lt;0,"- ",IF(ISERROR(($E18-S21)/O21),"- ",(($E18-S21)/O21)))</f>
        <v>58.799533905472416</v>
      </c>
      <c r="U21" s="267">
        <v>-43026.448586384955</v>
      </c>
      <c r="V21" s="267">
        <v>1328.8</v>
      </c>
      <c r="W21" s="267">
        <v>0</v>
      </c>
      <c r="X21" s="267">
        <v>1128795.0929750002</v>
      </c>
      <c r="Y21" s="39">
        <f>IF(I21&lt;0,"- ",IF(ISERROR((U21+W21+X21-V21)/I21),"- ",(U21+W21+X21-V21)/I21))</f>
        <v>42.435158393056014</v>
      </c>
      <c r="Z21" s="39">
        <f>IF(ISERROR(X21/H21),"- ",(X21/H21))</f>
        <v>6.8504993296051939</v>
      </c>
      <c r="AA21" s="267">
        <v>1845.7393434227163</v>
      </c>
      <c r="AB21" s="270">
        <f>IF(AA21&lt;0,"- ",IF(ISERROR(($E18/AA21)),"- ",(($E18/AA21))))</f>
        <v>13.720788956601874</v>
      </c>
      <c r="AC21" s="267">
        <v>30</v>
      </c>
      <c r="AD21" s="41">
        <f>IF(ISERROR(AC21/$E18*100),"- ",(AC21/$E18*100))</f>
        <v>0.11846001974333661</v>
      </c>
      <c r="AE21" s="271">
        <v>6.9653939473412532</v>
      </c>
      <c r="AF21" s="267">
        <v>44.572000000000003</v>
      </c>
      <c r="AG21" s="43">
        <v>-0.58668473738312166</v>
      </c>
      <c r="AH21" s="44">
        <v>169.67269176035416</v>
      </c>
      <c r="AI21" s="272">
        <f>IF(ISERROR(U21+W21+X21-V21),"- ",(U21+W21+X21-V21))</f>
        <v>1084439.8443886151</v>
      </c>
      <c r="AJ21" s="261" t="e">
        <v>#DIV/0!</v>
      </c>
      <c r="AK21" s="262">
        <v>0</v>
      </c>
      <c r="AO21" s="56"/>
      <c r="AP21" s="264"/>
    </row>
    <row r="22" spans="1:42" s="45" customFormat="1" ht="10.35" customHeight="1" x14ac:dyDescent="0.15">
      <c r="A22" s="450"/>
      <c r="B22" s="46"/>
      <c r="E22" s="274"/>
      <c r="F22" s="76"/>
      <c r="G22" s="275"/>
      <c r="H22" s="56"/>
      <c r="I22" s="56"/>
      <c r="J22" s="56"/>
      <c r="K22" s="56"/>
      <c r="L22" s="44"/>
      <c r="M22" s="44"/>
      <c r="N22" s="44"/>
      <c r="O22" s="44"/>
      <c r="P22" s="276"/>
      <c r="Q22" s="57"/>
      <c r="R22" s="277"/>
      <c r="S22" s="278"/>
      <c r="T22" s="61"/>
      <c r="U22" s="61"/>
      <c r="V22" s="61"/>
      <c r="W22" s="61"/>
      <c r="X22" s="61"/>
      <c r="Y22" s="61"/>
      <c r="Z22" s="57"/>
      <c r="AA22" s="57"/>
      <c r="AB22" s="277"/>
      <c r="AC22" s="279"/>
      <c r="AD22" s="57"/>
      <c r="AE22" s="277"/>
      <c r="AF22" s="57"/>
      <c r="AG22" s="57"/>
      <c r="AH22" s="44"/>
      <c r="AI22" s="57"/>
      <c r="AJ22" s="280"/>
      <c r="AK22" s="281"/>
      <c r="AL22" s="282"/>
      <c r="AM22" s="282"/>
      <c r="AN22" s="282"/>
      <c r="AO22" s="282"/>
    </row>
    <row r="23" spans="1:42" s="45" customFormat="1" ht="10.5" x14ac:dyDescent="0.15">
      <c r="A23" s="450">
        <v>4</v>
      </c>
      <c r="B23" s="29">
        <v>25</v>
      </c>
      <c r="C23" s="30" t="str">
        <f>VLOOKUP($A23,'All cos summary'!$A$67:$B$73,2,FALSE)</f>
        <v>SIEM IB Equity</v>
      </c>
      <c r="D23" s="63" t="s">
        <v>566</v>
      </c>
      <c r="E23" s="254">
        <v>3026.6</v>
      </c>
      <c r="F23" s="65">
        <v>11569.090542939943</v>
      </c>
      <c r="G23" s="255" t="s">
        <v>454</v>
      </c>
      <c r="H23" s="256">
        <v>160817</v>
      </c>
      <c r="I23" s="256">
        <v>21312</v>
      </c>
      <c r="J23" s="256">
        <v>20299</v>
      </c>
      <c r="K23" s="256">
        <v>18133.54</v>
      </c>
      <c r="L23" s="256">
        <f>IF(ISERROR(K23/$H23*100),"- ",(K23/$H23*100))</f>
        <v>11.275885012156674</v>
      </c>
      <c r="M23" s="256">
        <f>IF(ISERROR(I23/$H23*100),"- ",(I23/$H23*100))</f>
        <v>13.252330288464528</v>
      </c>
      <c r="N23" s="256">
        <v>57.000449286757274</v>
      </c>
      <c r="O23" s="256">
        <v>50.919746152982142</v>
      </c>
      <c r="P23" s="257" t="s">
        <v>50</v>
      </c>
      <c r="Q23" s="256">
        <v>17.098312520390667</v>
      </c>
      <c r="R23" s="258">
        <v>12.774326713771462</v>
      </c>
      <c r="S23" s="256">
        <v>0</v>
      </c>
      <c r="T23" s="82">
        <f>IF(O23&lt;0,"- ",IF(ISERROR(($E23-S23)/O23),"- ",(($E23-S23)/O23)))</f>
        <v>59.438630956779534</v>
      </c>
      <c r="U23" s="256">
        <v>-96332</v>
      </c>
      <c r="V23" s="256">
        <v>1033</v>
      </c>
      <c r="W23" s="256">
        <v>0</v>
      </c>
      <c r="X23" s="256">
        <v>930186.75905999995</v>
      </c>
      <c r="Y23" s="82">
        <f>IF(I23&lt;0,"- ",IF(ISERROR((U23+W23+X23-V23)/I23),"- ",(U23+W23+X23-V23)/I23))</f>
        <v>39.077597553490989</v>
      </c>
      <c r="Z23" s="70">
        <f>IF(ISERROR(X23/H23),"- ",(X23/H23))</f>
        <v>5.7841320199978856</v>
      </c>
      <c r="AA23" s="256">
        <v>431.48657755812644</v>
      </c>
      <c r="AB23" s="71">
        <f>IF(AA23&lt;0,"- ",IF(ISERROR(($E23/AA23)),"- ",(($E23/AA23))))</f>
        <v>7.014354924151216</v>
      </c>
      <c r="AC23" s="256">
        <v>12.012804672582275</v>
      </c>
      <c r="AD23" s="72">
        <f>IF(ISERROR(AC23/$E23*100),"- ",(AC23/$E23*100))</f>
        <v>0.39690757525217324</v>
      </c>
      <c r="AE23" s="259">
        <v>21.074929799497514</v>
      </c>
      <c r="AF23" s="256">
        <v>356.12</v>
      </c>
      <c r="AG23" s="74">
        <v>-0.67861897952139083</v>
      </c>
      <c r="AH23" s="75">
        <v>42.627272727272725</v>
      </c>
      <c r="AI23" s="260">
        <f>IF(ISERROR(U23+W23+X23-V23),"- ",(U23+W23+X23-V23))</f>
        <v>832821.75905999995</v>
      </c>
      <c r="AJ23" s="261" t="e">
        <v>#DIV/0!</v>
      </c>
      <c r="AK23" s="262">
        <v>0</v>
      </c>
      <c r="AL23" s="263"/>
      <c r="AM23" s="264"/>
      <c r="AN23" s="265"/>
      <c r="AO23" s="56"/>
      <c r="AP23" s="264"/>
    </row>
    <row r="24" spans="1:42" s="45" customFormat="1" ht="10.5" x14ac:dyDescent="0.15">
      <c r="A24" s="450"/>
      <c r="B24" s="29">
        <v>26</v>
      </c>
      <c r="C24" s="47"/>
      <c r="D24" s="47" t="s">
        <v>854</v>
      </c>
      <c r="E24" s="266"/>
      <c r="F24" s="32"/>
      <c r="G24" s="255" t="s">
        <v>312</v>
      </c>
      <c r="H24" s="267">
        <v>173642</v>
      </c>
      <c r="I24" s="267">
        <v>21081</v>
      </c>
      <c r="J24" s="267">
        <v>16871</v>
      </c>
      <c r="K24" s="267">
        <v>17586.088</v>
      </c>
      <c r="L24" s="267">
        <f>IF(ISERROR(K24/$H24*100),"- ",(K24/$H24*100))</f>
        <v>10.127784752536828</v>
      </c>
      <c r="M24" s="267">
        <f>IF(ISERROR(I24/$H24*100),"- ",(I24/$H24*100))</f>
        <v>12.140495962958269</v>
      </c>
      <c r="N24" s="267">
        <v>47.374480512186899</v>
      </c>
      <c r="O24" s="267">
        <v>49.382477816466356</v>
      </c>
      <c r="P24" s="268">
        <f>IF(AND(O24&lt;0,O23&lt;0),"NA",IF(AND(O24&gt;0,O23&lt;0),"LP",IF(AND(O24&lt;0,O23&gt;0),"PL",((O24/O23-1)*100))))</f>
        <v>-3.0190023569584445</v>
      </c>
      <c r="Q24" s="267">
        <v>17.673477226728124</v>
      </c>
      <c r="R24" s="269">
        <v>13.284450185449574</v>
      </c>
      <c r="S24" s="267">
        <v>0</v>
      </c>
      <c r="T24" s="38">
        <f>IF(O24&lt;0,"- ",IF(ISERROR(($E23-S24)/O24),"- ",(($E23-S24)/O24)))</f>
        <v>61.288945671146422</v>
      </c>
      <c r="U24" s="267">
        <v>-67382</v>
      </c>
      <c r="V24" s="267">
        <v>2058</v>
      </c>
      <c r="W24" s="267">
        <v>0</v>
      </c>
      <c r="X24" s="256">
        <v>930186.75905999995</v>
      </c>
      <c r="Y24" s="38">
        <f>IF(I24&lt;0,"- ",IF(ISERROR((U24+W24+X24-V24)/I24),"- ",(U24+W24+X24-V24)/I24))</f>
        <v>40.830452021251361</v>
      </c>
      <c r="Z24" s="39">
        <f>IF(ISERROR(X24/H24),"- ",(X24/H24))</f>
        <v>5.3569226285115352</v>
      </c>
      <c r="AA24" s="267">
        <v>371.73143884084016</v>
      </c>
      <c r="AB24" s="270">
        <f>IF(AA24&lt;0,"- ",IF(ISERROR(($E23/AA24)),"- ",(($E23/AA24))))</f>
        <v>8.1418994568706982</v>
      </c>
      <c r="AC24" s="267">
        <v>9.9841385108200207</v>
      </c>
      <c r="AD24" s="41">
        <f>IF(ISERROR(AC24/$E23*100),"- ",(AC24/$E23*100))</f>
        <v>0.32987968383070182</v>
      </c>
      <c r="AE24" s="271">
        <v>21.074929799497514</v>
      </c>
      <c r="AF24" s="267">
        <v>356.12</v>
      </c>
      <c r="AG24" s="43">
        <v>-0.47113360974961721</v>
      </c>
      <c r="AH24" s="44">
        <v>121.04635761589404</v>
      </c>
      <c r="AI24" s="272">
        <f>IF(ISERROR(U24+W24+X24-V24),"- ",(U24+W24+X24-V24))</f>
        <v>860746.75905999995</v>
      </c>
      <c r="AJ24" s="261" t="e">
        <v>#DIV/0!</v>
      </c>
      <c r="AK24" s="262">
        <v>0</v>
      </c>
      <c r="AM24" s="264"/>
      <c r="AO24" s="56"/>
      <c r="AP24" s="264"/>
    </row>
    <row r="25" spans="1:42" s="45" customFormat="1" ht="10.5" x14ac:dyDescent="0.15">
      <c r="A25" s="450"/>
      <c r="B25" s="29">
        <v>27</v>
      </c>
      <c r="C25" s="47"/>
      <c r="D25" s="49" t="s">
        <v>855</v>
      </c>
      <c r="E25" s="273"/>
      <c r="F25" s="51"/>
      <c r="G25" s="255" t="s">
        <v>408</v>
      </c>
      <c r="H25" s="267">
        <v>205400.92825</v>
      </c>
      <c r="I25" s="267">
        <v>24818.32548</v>
      </c>
      <c r="J25" s="267">
        <v>42223.833683297227</v>
      </c>
      <c r="K25" s="267">
        <v>20223.833683297231</v>
      </c>
      <c r="L25" s="267">
        <f>IF(ISERROR(K25/$H25*100),"- ",(K25/$H25*100))</f>
        <v>9.8460283775748856</v>
      </c>
      <c r="M25" s="267">
        <f>IF(ISERROR(I25/$H25*100),"- ",(I25/$H25*100))</f>
        <v>12.082869192194121</v>
      </c>
      <c r="N25" s="267">
        <v>118.56630821997425</v>
      </c>
      <c r="O25" s="267">
        <v>56.789379094960211</v>
      </c>
      <c r="P25" s="268">
        <f>IF(AND(O25&lt;0,O24&lt;0),"NA",IF(AND(O25&gt;0,O24&lt;0),"LP",IF(AND(O25&lt;0,O24&gt;0),"PL",((O25/O24-1)*100))))</f>
        <v>14.999047447603076</v>
      </c>
      <c r="Q25" s="267">
        <v>15.940813256552328</v>
      </c>
      <c r="R25" s="269">
        <v>11.928792853266975</v>
      </c>
      <c r="S25" s="267">
        <v>0</v>
      </c>
      <c r="T25" s="39">
        <f>IF(O25&lt;0,"- ",IF(ISERROR(($E23-S25)/O25),"- ",(($E23-S25)/O25)))</f>
        <v>53.29517681359183</v>
      </c>
      <c r="U25" s="267">
        <v>-105350.39509990027</v>
      </c>
      <c r="V25" s="267">
        <v>2058</v>
      </c>
      <c r="W25" s="267">
        <v>0</v>
      </c>
      <c r="X25" s="256">
        <v>930186.75905999995</v>
      </c>
      <c r="Y25" s="39">
        <f>IF(I25&lt;0,"- ",IF(ISERROR((U25+W25+X25-V25)/I25),"- ",(U25+W25+X25-V25)/I25))</f>
        <v>33.152049868277402</v>
      </c>
      <c r="Z25" s="39">
        <f>IF(ISERROR(X25/H25),"- ",(X25/H25))</f>
        <v>4.5286395099823507</v>
      </c>
      <c r="AA25" s="267">
        <v>476.06979007441748</v>
      </c>
      <c r="AB25" s="270">
        <f>IF(AA25&lt;0,"- ",IF(ISERROR(($E23/AA25)),"- ",(($E23/AA25))))</f>
        <v>6.3574712428757412</v>
      </c>
      <c r="AC25" s="267">
        <v>24.98776622321542</v>
      </c>
      <c r="AD25" s="41">
        <f>IF(ISERROR(AC25/$E23*100),"- ",(AC25/$E23*100))</f>
        <v>0.82560517488982421</v>
      </c>
      <c r="AE25" s="271">
        <v>21.074929799497514</v>
      </c>
      <c r="AF25" s="267">
        <v>356.12</v>
      </c>
      <c r="AG25" s="43">
        <v>-0.69787197425401337</v>
      </c>
      <c r="AH25" s="44">
        <v>144.68308264900662</v>
      </c>
      <c r="AI25" s="272">
        <f>IF(ISERROR(U25+W25+X25-V25),"- ",(U25+W25+X25-V25))</f>
        <v>822778.36396009964</v>
      </c>
      <c r="AJ25" s="261" t="e">
        <v>#DIV/0!</v>
      </c>
      <c r="AK25" s="262">
        <v>0</v>
      </c>
      <c r="AO25" s="56"/>
      <c r="AP25" s="264"/>
    </row>
    <row r="26" spans="1:42" s="45" customFormat="1" ht="10.5" x14ac:dyDescent="0.15">
      <c r="A26" s="450"/>
      <c r="B26" s="29">
        <v>28</v>
      </c>
      <c r="D26" s="47" t="s">
        <v>1123</v>
      </c>
      <c r="E26" s="273"/>
      <c r="F26" s="52"/>
      <c r="G26" s="255" t="s">
        <v>455</v>
      </c>
      <c r="H26" s="267">
        <v>227336.58273749999</v>
      </c>
      <c r="I26" s="267">
        <v>28554.386590000009</v>
      </c>
      <c r="J26" s="267">
        <v>24111.434191875473</v>
      </c>
      <c r="K26" s="267">
        <v>24111.434191875473</v>
      </c>
      <c r="L26" s="267">
        <f>IF(ISERROR(K26/$H26*100),"- ",(K26/$H26*100))</f>
        <v>10.606051125399539</v>
      </c>
      <c r="M26" s="267">
        <f>IF(ISERROR(I26/$H26*100),"- ",(I26/$H26*100))</f>
        <v>12.560401078506164</v>
      </c>
      <c r="N26" s="267">
        <v>67.70592550790596</v>
      </c>
      <c r="O26" s="267">
        <v>67.70592550790596</v>
      </c>
      <c r="P26" s="268">
        <f>IF(AND(O26&lt;0,O25&lt;0),"NA",IF(AND(O26&gt;0,O25&lt;0),"LP",IF(AND(O26&lt;0,O25&gt;0),"PL",((O26/O25-1)*100))))</f>
        <v>19.222866294578921</v>
      </c>
      <c r="Q26" s="267">
        <v>17.184577405513274</v>
      </c>
      <c r="R26" s="269">
        <v>12.851100677792124</v>
      </c>
      <c r="S26" s="267">
        <v>0</v>
      </c>
      <c r="T26" s="39">
        <f>IF(O26&lt;0,"- ",IF(ISERROR(($E23-S26)/O26),"- ",(($E23-S26)/O26)))</f>
        <v>44.702143531685223</v>
      </c>
      <c r="U26" s="267">
        <v>-122102.11423302435</v>
      </c>
      <c r="V26" s="267">
        <v>2058</v>
      </c>
      <c r="W26" s="267">
        <v>0</v>
      </c>
      <c r="X26" s="256">
        <v>930186.75905999995</v>
      </c>
      <c r="Y26" s="39">
        <f>IF(I26&lt;0,"- ",IF(ISERROR((U26+W26+X26-V26)/I26),"- ",(U26+W26+X26-V26)/I26))</f>
        <v>28.227769568310499</v>
      </c>
      <c r="Z26" s="39">
        <f>IF(ISERROR(X26/H26),"- ",(X26/H26))</f>
        <v>4.0916721271123526</v>
      </c>
      <c r="AA26" s="267">
        <v>526.84923420534699</v>
      </c>
      <c r="AB26" s="270">
        <f>IF(AA26&lt;0,"- ",IF(ISERROR(($E23/AA26)),"- ",(($E23/AA26))))</f>
        <v>5.7447174703880073</v>
      </c>
      <c r="AC26" s="267">
        <v>14.268976270891264</v>
      </c>
      <c r="AD26" s="41">
        <f>IF(ISERROR(AC26/$E23*100),"- ",(AC26/$E23*100))</f>
        <v>0.47145233168873529</v>
      </c>
      <c r="AE26" s="271">
        <v>21.074929799497514</v>
      </c>
      <c r="AF26" s="267">
        <v>356.12</v>
      </c>
      <c r="AG26" s="43">
        <v>-0.68373993353187712</v>
      </c>
      <c r="AH26" s="44">
        <v>168.24460788079477</v>
      </c>
      <c r="AI26" s="272">
        <f>IF(ISERROR(U26+W26+X26-V26),"- ",(U26+W26+X26-V26))</f>
        <v>806026.64482697565</v>
      </c>
      <c r="AJ26" s="261" t="e">
        <v>#DIV/0!</v>
      </c>
      <c r="AK26" s="262">
        <v>0</v>
      </c>
      <c r="AO26" s="56"/>
      <c r="AP26" s="264"/>
    </row>
    <row r="27" spans="1:42" s="45" customFormat="1" ht="10.35" customHeight="1" x14ac:dyDescent="0.15">
      <c r="A27" s="450"/>
      <c r="B27" s="46"/>
      <c r="E27" s="274"/>
      <c r="F27" s="76"/>
      <c r="G27" s="275"/>
      <c r="H27" s="56"/>
      <c r="I27" s="56"/>
      <c r="J27" s="56"/>
      <c r="K27" s="56"/>
      <c r="L27" s="44"/>
      <c r="M27" s="44"/>
      <c r="N27" s="44"/>
      <c r="O27" s="44"/>
      <c r="P27" s="276"/>
      <c r="Q27" s="57"/>
      <c r="R27" s="277"/>
      <c r="S27" s="278"/>
      <c r="T27" s="61"/>
      <c r="U27" s="61"/>
      <c r="V27" s="61"/>
      <c r="W27" s="283"/>
      <c r="X27" s="61"/>
      <c r="Y27" s="61"/>
      <c r="Z27" s="57"/>
      <c r="AA27" s="57"/>
      <c r="AB27" s="277"/>
      <c r="AC27" s="279"/>
      <c r="AD27" s="57"/>
      <c r="AE27" s="277"/>
      <c r="AF27" s="279"/>
      <c r="AG27" s="57"/>
      <c r="AH27" s="57"/>
      <c r="AI27" s="57"/>
      <c r="AJ27" s="280"/>
      <c r="AK27" s="281"/>
      <c r="AL27" s="282"/>
      <c r="AM27" s="282"/>
      <c r="AN27" s="282"/>
      <c r="AO27" s="282"/>
    </row>
    <row r="28" spans="1:42" s="45" customFormat="1" ht="10.5" x14ac:dyDescent="0.15">
      <c r="A28" s="450">
        <v>5</v>
      </c>
      <c r="B28" s="29">
        <v>25</v>
      </c>
      <c r="C28" s="30" t="str">
        <f>VLOOKUP($A28,'All cos summary'!$A$67:$B$73,2,FALSE)</f>
        <v>CGPOWER IB Equity</v>
      </c>
      <c r="D28" s="63" t="s">
        <v>564</v>
      </c>
      <c r="E28" s="254">
        <v>680.05</v>
      </c>
      <c r="F28" s="65">
        <v>11496.003814548918</v>
      </c>
      <c r="G28" s="255" t="s">
        <v>454</v>
      </c>
      <c r="H28" s="256">
        <v>99086.7</v>
      </c>
      <c r="I28" s="256">
        <v>13047.399999999987</v>
      </c>
      <c r="J28" s="256">
        <v>9746.0999999999894</v>
      </c>
      <c r="K28" s="256">
        <v>9746.0999999999894</v>
      </c>
      <c r="L28" s="256">
        <f>IF(ISERROR(K28/$H28*100),"- ",(K28/$H28*100))</f>
        <v>9.8359315629645447</v>
      </c>
      <c r="M28" s="256">
        <f>IF(ISERROR(I28/$H28*100),"- ",(I28/$H28*100))</f>
        <v>13.167660240980867</v>
      </c>
      <c r="N28" s="256">
        <v>6.3745830335535283</v>
      </c>
      <c r="O28" s="256">
        <v>6.3745830335535283</v>
      </c>
      <c r="P28" s="257" t="s">
        <v>50</v>
      </c>
      <c r="Q28" s="256">
        <v>36.967208642514144</v>
      </c>
      <c r="R28" s="258">
        <v>27.623434045688988</v>
      </c>
      <c r="S28" s="256">
        <v>0</v>
      </c>
      <c r="T28" s="82">
        <f>IF(O28&lt;0,"- ",IF(ISERROR(($E28-S28)/O28),"- ",(($E28-S28)/O28)))</f>
        <v>106.68148746678169</v>
      </c>
      <c r="U28" s="256">
        <v>-12587.800000000001</v>
      </c>
      <c r="V28" s="256">
        <v>3551.8</v>
      </c>
      <c r="W28" s="256">
        <v>0</v>
      </c>
      <c r="X28" s="256">
        <v>930186.75905999995</v>
      </c>
      <c r="Y28" s="82">
        <f>IF(I28&lt;0,"- ",IF(ISERROR((U28+W28+X28-V28)/I28),"- ",(U28+W28+X28-V28)/I28))</f>
        <v>70.05588539172561</v>
      </c>
      <c r="Z28" s="70">
        <f>IF(ISERROR(X28/H28),"- ",(X28/H28))</f>
        <v>9.3876045832589039</v>
      </c>
      <c r="AA28" s="256">
        <v>26.408725227287594</v>
      </c>
      <c r="AB28" s="71">
        <f>IF(AA28&lt;0,"- ",IF(ISERROR(($E28/AA28)),"- ",(($E28/AA28))))</f>
        <v>25.750958978410598</v>
      </c>
      <c r="AC28" s="256">
        <v>1.2999542154490156</v>
      </c>
      <c r="AD28" s="72">
        <f>IF(ISERROR(AC28/$E28*100),"- ",(AC28/$E28*100))</f>
        <v>0.19115568200117869</v>
      </c>
      <c r="AE28" s="259">
        <v>20.392772493612853</v>
      </c>
      <c r="AF28" s="256">
        <v>1528.9</v>
      </c>
      <c r="AG28" s="74">
        <v>-0.35677682671050398</v>
      </c>
      <c r="AH28" s="75">
        <v>168.25105782792647</v>
      </c>
      <c r="AI28" s="260">
        <f>IF(ISERROR(U28+W28+X28-V28),"- ",(U28+W28+X28-V28))</f>
        <v>914047.15905999986</v>
      </c>
      <c r="AJ28" s="261" t="e">
        <v>#DIV/0!</v>
      </c>
      <c r="AK28" s="262">
        <v>0</v>
      </c>
      <c r="AL28" s="263"/>
      <c r="AM28" s="264"/>
      <c r="AN28" s="265"/>
      <c r="AO28" s="56"/>
      <c r="AP28" s="264"/>
    </row>
    <row r="29" spans="1:42" s="45" customFormat="1" ht="10.5" x14ac:dyDescent="0.15">
      <c r="A29" s="450"/>
      <c r="B29" s="29">
        <v>26</v>
      </c>
      <c r="C29" s="47"/>
      <c r="D29" s="47" t="s">
        <v>856</v>
      </c>
      <c r="E29" s="266"/>
      <c r="F29" s="32"/>
      <c r="G29" s="255" t="s">
        <v>312</v>
      </c>
      <c r="H29" s="267">
        <v>124668.71699999999</v>
      </c>
      <c r="I29" s="267">
        <v>16340.725808160005</v>
      </c>
      <c r="J29" s="267">
        <v>12323.571302079203</v>
      </c>
      <c r="K29" s="267">
        <v>12323.571302079203</v>
      </c>
      <c r="L29" s="267">
        <f>IF(ISERROR(K29/$H29*100),"- ",(K29/$H29*100))</f>
        <v>9.8850550471929566</v>
      </c>
      <c r="M29" s="267">
        <f>IF(ISERROR(I29/$H29*100),"- ",(I29/$H29*100))</f>
        <v>13.107318500887441</v>
      </c>
      <c r="N29" s="267">
        <v>7.8276976054839045</v>
      </c>
      <c r="O29" s="267">
        <v>7.8276976054839045</v>
      </c>
      <c r="P29" s="268">
        <f>IF(AND(O29&lt;0,O28&lt;0),"NA",IF(AND(O29&gt;0,O28&lt;0),"LP",IF(AND(O29&lt;0,O28&gt;0),"PL",((O29/O28-1)*100))))</f>
        <v>22.795445039804175</v>
      </c>
      <c r="Q29" s="267">
        <v>26.840943008674572</v>
      </c>
      <c r="R29" s="269">
        <v>20.542661608319008</v>
      </c>
      <c r="S29" s="267">
        <v>0</v>
      </c>
      <c r="T29" s="38">
        <f>IF(O29&lt;0,"- ",IF(ISERROR(($E28-S29)/O29),"- ",(($E28-S29)/O29)))</f>
        <v>86.877397962278536</v>
      </c>
      <c r="U29" s="267">
        <v>-46068.671381539432</v>
      </c>
      <c r="V29" s="267">
        <v>3551.8</v>
      </c>
      <c r="W29" s="267">
        <v>0</v>
      </c>
      <c r="X29" s="256">
        <v>930186.75905999995</v>
      </c>
      <c r="Y29" s="38">
        <f>IF(I29&lt;0,"- ",IF(ISERROR((U29+W29+X29-V29)/I29),"- ",(U29+W29+X29-V29)/I29))</f>
        <v>53.887832034898686</v>
      </c>
      <c r="Z29" s="39">
        <f>IF(ISERROR(X29/H29),"- ",(X29/H29))</f>
        <v>7.4612684035241976</v>
      </c>
      <c r="AA29" s="267">
        <v>50.562929887282408</v>
      </c>
      <c r="AB29" s="270">
        <f>IF(AA29&lt;0,"- ",IF(ISERROR(($E28/AA29)),"- ",(($E28/AA29))))</f>
        <v>13.449576626908366</v>
      </c>
      <c r="AC29" s="267">
        <v>1.9537484966702967</v>
      </c>
      <c r="AD29" s="41">
        <f>IF(ISERROR(AC29/$E28*100),"- ",(AC29/$E28*100))</f>
        <v>0.28729483077278095</v>
      </c>
      <c r="AE29" s="271">
        <v>24.959427345552363</v>
      </c>
      <c r="AF29" s="267">
        <v>1574.3545450000001</v>
      </c>
      <c r="AG29" s="43">
        <v>-0.76793739715381448</v>
      </c>
      <c r="AH29" s="44">
        <v>136.49699866629058</v>
      </c>
      <c r="AI29" s="272">
        <f>IF(ISERROR(U29+W29+X29-V29),"- ",(U29+W29+X29-V29))</f>
        <v>880566.28767846047</v>
      </c>
      <c r="AJ29" s="261" t="e">
        <v>#DIV/0!</v>
      </c>
      <c r="AK29" s="262">
        <v>0</v>
      </c>
      <c r="AM29" s="264"/>
      <c r="AO29" s="56"/>
      <c r="AP29" s="264"/>
    </row>
    <row r="30" spans="1:42" s="45" customFormat="1" ht="10.5" x14ac:dyDescent="0.15">
      <c r="A30" s="450"/>
      <c r="B30" s="29">
        <v>27</v>
      </c>
      <c r="C30" s="47"/>
      <c r="D30" s="49" t="s">
        <v>857</v>
      </c>
      <c r="E30" s="273"/>
      <c r="F30" s="51"/>
      <c r="G30" s="255" t="s">
        <v>408</v>
      </c>
      <c r="H30" s="267">
        <v>155224.65879000002</v>
      </c>
      <c r="I30" s="267">
        <v>22418.85138197022</v>
      </c>
      <c r="J30" s="267">
        <v>16560.579363530156</v>
      </c>
      <c r="K30" s="267">
        <v>16560.579363530156</v>
      </c>
      <c r="L30" s="267">
        <f>IF(ISERROR(K30/$H30*100),"- ",(K30/$H30*100))</f>
        <v>10.668781295847198</v>
      </c>
      <c r="M30" s="267">
        <f>IF(ISERROR(I30/$H30*100),"- ",(I30/$H30*100))</f>
        <v>14.442841463932728</v>
      </c>
      <c r="N30" s="267">
        <v>10.518964369318827</v>
      </c>
      <c r="O30" s="267">
        <v>10.518964369318827</v>
      </c>
      <c r="P30" s="268">
        <f>IF(AND(O30&lt;0,O29&lt;0),"NA",IF(AND(O30&gt;0,O29&lt;0),"LP",IF(AND(O30&lt;0,O29&gt;0),"PL",((O30/O29-1)*100))))</f>
        <v>34.381332793815169</v>
      </c>
      <c r="Q30" s="267">
        <v>25.449492526600082</v>
      </c>
      <c r="R30" s="269">
        <v>19.299868409008955</v>
      </c>
      <c r="S30" s="267">
        <v>0</v>
      </c>
      <c r="T30" s="39">
        <f>IF(O30&lt;0,"- ",IF(ISERROR(($E28-S30)/O30),"- ",(($E28-S30)/O30)))</f>
        <v>64.649900515257443</v>
      </c>
      <c r="U30" s="267">
        <v>-44702.545082079392</v>
      </c>
      <c r="V30" s="267">
        <v>3551.8</v>
      </c>
      <c r="W30" s="267">
        <v>0</v>
      </c>
      <c r="X30" s="256">
        <v>930186.75905999995</v>
      </c>
      <c r="Y30" s="39">
        <f>IF(I30&lt;0,"- ",IF(ISERROR((U30+W30+X30-V30)/I30),"- ",(U30+W30+X30-V30)/I30))</f>
        <v>39.338875973244186</v>
      </c>
      <c r="Z30" s="39">
        <f>IF(ISERROR(X30/H30),"- ",(X30/H30))</f>
        <v>5.9925192705266559</v>
      </c>
      <c r="AA30" s="267">
        <v>58.442625450169494</v>
      </c>
      <c r="AB30" s="270">
        <f>IF(AA30&lt;0,"- ",IF(ISERROR(($E28/AA30)),"- ",(($E28/AA30))))</f>
        <v>11.636198660853072</v>
      </c>
      <c r="AC30" s="267">
        <v>2.6265651876290295</v>
      </c>
      <c r="AD30" s="41">
        <f>IF(ISERROR(AC30/$E28*100),"- ",(AC30/$E28*100))</f>
        <v>0.38623118706404375</v>
      </c>
      <c r="AE30" s="271">
        <v>24.969807819580218</v>
      </c>
      <c r="AF30" s="267">
        <v>1574.3545450000001</v>
      </c>
      <c r="AG30" s="43">
        <v>-0.52096802816686771</v>
      </c>
      <c r="AH30" s="44">
        <v>156.92004687329745</v>
      </c>
      <c r="AI30" s="272">
        <f>IF(ISERROR(U30+W30+X30-V30),"- ",(U30+W30+X30-V30))</f>
        <v>881932.41397792054</v>
      </c>
      <c r="AJ30" s="261" t="e">
        <v>#DIV/0!</v>
      </c>
      <c r="AK30" s="262">
        <v>0</v>
      </c>
      <c r="AO30" s="56"/>
      <c r="AP30" s="264"/>
    </row>
    <row r="31" spans="1:42" s="45" customFormat="1" ht="10.5" x14ac:dyDescent="0.15">
      <c r="A31" s="450"/>
      <c r="B31" s="29">
        <v>28</v>
      </c>
      <c r="D31" s="47" t="s">
        <v>1121</v>
      </c>
      <c r="E31" s="273"/>
      <c r="F31" s="52"/>
      <c r="G31" s="255" t="s">
        <v>455</v>
      </c>
      <c r="H31" s="267">
        <v>190496.91327409999</v>
      </c>
      <c r="I31" s="267">
        <v>29689.710178445857</v>
      </c>
      <c r="J31" s="267">
        <v>21181.090582249621</v>
      </c>
      <c r="K31" s="267">
        <v>21181.090582249621</v>
      </c>
      <c r="L31" s="267">
        <f>IF(ISERROR(K31/$H31*100),"- ",(K31/$H31*100))</f>
        <v>11.118862882451443</v>
      </c>
      <c r="M31" s="267">
        <f>IF(ISERROR(I31/$H31*100),"- ",(I31/$H31*100))</f>
        <v>15.585402234694623</v>
      </c>
      <c r="N31" s="267">
        <v>13.45382502913257</v>
      </c>
      <c r="O31" s="267">
        <v>13.45382502913257</v>
      </c>
      <c r="P31" s="268">
        <f>IF(AND(O31&lt;0,O30&lt;0),"NA",IF(AND(O31&gt;0,O30&lt;0),"LP",IF(AND(O31&lt;0,O30&gt;0),"PL",((O31/O30-1)*100))))</f>
        <v>27.900661669450976</v>
      </c>
      <c r="Q31" s="267">
        <v>28.030453894007799</v>
      </c>
      <c r="R31" s="269">
        <v>21.192784343671693</v>
      </c>
      <c r="S31" s="267">
        <v>0</v>
      </c>
      <c r="T31" s="39">
        <f>IF(O31&lt;0,"- ",IF(ISERROR(($E28-S31)/O31),"- ",(($E28-S31)/O31)))</f>
        <v>50.546963300580835</v>
      </c>
      <c r="U31" s="267">
        <v>-47609.606922028295</v>
      </c>
      <c r="V31" s="267">
        <v>3551.8</v>
      </c>
      <c r="W31" s="267">
        <v>0</v>
      </c>
      <c r="X31" s="256">
        <v>930186.75905999995</v>
      </c>
      <c r="Y31" s="39">
        <f>IF(I31&lt;0,"- ",IF(ISERROR((U31+W31+X31-V31)/I31),"- ",(U31+W31+X31-V31)/I31))</f>
        <v>29.607070828738728</v>
      </c>
      <c r="Z31" s="39">
        <f>IF(ISERROR(X31/H31),"- ",(X31/H31))</f>
        <v>4.8829492461202433</v>
      </c>
      <c r="AA31" s="267">
        <v>68.523466507916893</v>
      </c>
      <c r="AB31" s="270">
        <f>IF(AA31&lt;0,"- ",IF(ISERROR(($E28/AA31)),"- ",(($E28/AA31))))</f>
        <v>9.9243373789536768</v>
      </c>
      <c r="AC31" s="267">
        <v>3.3602803525824645</v>
      </c>
      <c r="AD31" s="41">
        <f>IF(ISERROR(AC31/$E28*100),"- ",(AC31/$E28*100))</f>
        <v>0.49412254283985946</v>
      </c>
      <c r="AE31" s="271">
        <v>24.976394038916062</v>
      </c>
      <c r="AF31" s="267">
        <v>1574.3545450000001</v>
      </c>
      <c r="AG31" s="43">
        <v>-0.4763589146968098</v>
      </c>
      <c r="AH31" s="44">
        <v>171.87741719196219</v>
      </c>
      <c r="AI31" s="272">
        <f>IF(ISERROR(U31+W31+X31-V31),"- ",(U31+W31+X31-V31))</f>
        <v>879025.35213797167</v>
      </c>
      <c r="AJ31" s="261" t="e">
        <v>#DIV/0!</v>
      </c>
      <c r="AK31" s="262">
        <v>0</v>
      </c>
      <c r="AO31" s="56"/>
      <c r="AP31" s="264"/>
    </row>
    <row r="32" spans="1:42" s="45" customFormat="1" ht="10.35" customHeight="1" x14ac:dyDescent="0.15">
      <c r="A32" s="450"/>
      <c r="B32" s="46"/>
      <c r="E32" s="274"/>
      <c r="F32" s="76"/>
      <c r="G32" s="275"/>
      <c r="H32" s="56"/>
      <c r="I32" s="56"/>
      <c r="J32" s="56"/>
      <c r="K32" s="56"/>
      <c r="L32" s="44"/>
      <c r="M32" s="44"/>
      <c r="N32" s="44"/>
      <c r="O32" s="44"/>
      <c r="P32" s="276"/>
      <c r="Q32" s="57"/>
      <c r="R32" s="277"/>
      <c r="S32" s="278"/>
      <c r="T32" s="61"/>
      <c r="U32" s="61"/>
      <c r="V32" s="61"/>
      <c r="W32" s="283"/>
      <c r="X32" s="61"/>
      <c r="Y32" s="61"/>
      <c r="Z32" s="57"/>
      <c r="AA32" s="57"/>
      <c r="AB32" s="277"/>
      <c r="AC32" s="279"/>
      <c r="AD32" s="57"/>
      <c r="AE32" s="277"/>
      <c r="AF32" s="279"/>
      <c r="AG32" s="57"/>
      <c r="AH32" s="57"/>
      <c r="AI32" s="57"/>
      <c r="AJ32" s="280"/>
      <c r="AK32" s="281"/>
      <c r="AL32" s="282"/>
      <c r="AM32" s="282"/>
      <c r="AN32" s="282"/>
      <c r="AO32" s="282"/>
    </row>
    <row r="33" spans="1:42" s="45" customFormat="1" ht="10.5" x14ac:dyDescent="0.15">
      <c r="A33" s="450">
        <v>6</v>
      </c>
      <c r="B33" s="29">
        <v>25</v>
      </c>
      <c r="C33" s="30" t="str">
        <f>VLOOKUP($A33,'All cos summary'!$A$67:$B$73,2,FALSE)</f>
        <v>ENRIN IB Equity</v>
      </c>
      <c r="D33" s="63" t="s">
        <v>567</v>
      </c>
      <c r="E33" s="254">
        <v>2612</v>
      </c>
      <c r="F33" s="65">
        <v>9984.294091772661</v>
      </c>
      <c r="G33" s="255" t="s">
        <v>454</v>
      </c>
      <c r="H33" s="256">
        <v>78267</v>
      </c>
      <c r="I33" s="256">
        <v>15134</v>
      </c>
      <c r="J33" s="256">
        <v>11001</v>
      </c>
      <c r="K33" s="256">
        <v>11001</v>
      </c>
      <c r="L33" s="256">
        <f>IF(ISERROR(K33/$H33*100),"- ",(K33/$H33*100))</f>
        <v>14.055732300969757</v>
      </c>
      <c r="M33" s="256">
        <f>IF(ISERROR(I33/$H33*100),"- ",(I33/$H33*100))</f>
        <v>19.336374206242731</v>
      </c>
      <c r="N33" s="256">
        <v>30.901685393258425</v>
      </c>
      <c r="O33" s="256">
        <v>30.901685393258425</v>
      </c>
      <c r="P33" s="257" t="s">
        <v>50</v>
      </c>
      <c r="Q33" s="256">
        <v>39.896816309340494</v>
      </c>
      <c r="R33" s="258">
        <v>28.957239309827461</v>
      </c>
      <c r="S33" s="256">
        <v>0</v>
      </c>
      <c r="T33" s="82">
        <f>IF(O33&lt;0,"- ",IF(ISERROR(($E33-S33)/O33),"- ",(($E33-S33)/O33)))</f>
        <v>84.526133987819293</v>
      </c>
      <c r="U33" s="256">
        <v>-34620</v>
      </c>
      <c r="V33" s="256">
        <v>764</v>
      </c>
      <c r="W33" s="256">
        <v>0</v>
      </c>
      <c r="X33" s="256">
        <v>930186.75905999995</v>
      </c>
      <c r="Y33" s="82">
        <f>IF(I33&lt;0,"- ",IF(ISERROR((U33+W33+X33-V33)/I33),"- ",(U33+W33+X33-V33)/I33))</f>
        <v>59.125330980573537</v>
      </c>
      <c r="Z33" s="70">
        <f>IF(ISERROR(X33/H33),"- ",(X33/H33))</f>
        <v>11.884788723983288</v>
      </c>
      <c r="AA33" s="256">
        <v>123.07022471910112</v>
      </c>
      <c r="AB33" s="71">
        <f>IF(AA33&lt;0,"- ",IF(ISERROR(($E33/AA33)),"- ",(($E33/AA33))))</f>
        <v>21.223655079542603</v>
      </c>
      <c r="AC33" s="256">
        <v>4</v>
      </c>
      <c r="AD33" s="72">
        <f>IF(ISERROR(AC33/$E33*100),"- ",(AC33/$E33*100))</f>
        <v>0.15313935681470139</v>
      </c>
      <c r="AE33" s="259">
        <v>12.944277792927917</v>
      </c>
      <c r="AF33" s="256">
        <v>356</v>
      </c>
      <c r="AG33" s="74">
        <v>-0.91128045169187033</v>
      </c>
      <c r="AH33" s="75">
        <v>50.01418439716312</v>
      </c>
      <c r="AI33" s="260">
        <f>IF(ISERROR(U33+W33+X33-V33),"- ",(U33+W33+X33-V33))</f>
        <v>894802.75905999995</v>
      </c>
      <c r="AJ33" s="261" t="e">
        <v>#DIV/0!</v>
      </c>
      <c r="AK33" s="262">
        <v>0</v>
      </c>
      <c r="AL33" s="263"/>
      <c r="AM33" s="264"/>
      <c r="AN33" s="265"/>
      <c r="AO33" s="56"/>
      <c r="AP33" s="264"/>
    </row>
    <row r="34" spans="1:42" s="45" customFormat="1" ht="10.5" x14ac:dyDescent="0.15">
      <c r="A34" s="450"/>
      <c r="B34" s="29">
        <v>26</v>
      </c>
      <c r="C34" s="47"/>
      <c r="D34" s="47" t="s">
        <v>858</v>
      </c>
      <c r="E34" s="266"/>
      <c r="F34" s="32"/>
      <c r="G34" s="255" t="s">
        <v>312</v>
      </c>
      <c r="H34" s="267">
        <v>99919.38</v>
      </c>
      <c r="I34" s="267">
        <v>18958.807339999996</v>
      </c>
      <c r="J34" s="267">
        <v>14074.842601287601</v>
      </c>
      <c r="K34" s="267">
        <v>14074.842601287601</v>
      </c>
      <c r="L34" s="267">
        <f>IF(ISERROR(K34/$H34*100),"- ",(K34/$H34*100))</f>
        <v>14.086198894836619</v>
      </c>
      <c r="M34" s="267">
        <f>IF(ISERROR(I34/$H34*100),"- ",(I34/$H34*100))</f>
        <v>18.974104262856709</v>
      </c>
      <c r="N34" s="267">
        <v>39.536074722717977</v>
      </c>
      <c r="O34" s="267">
        <v>39.536074722717977</v>
      </c>
      <c r="P34" s="268">
        <f>IF(AND(O34&lt;0,O33&lt;0),"NA",IF(AND(O34&gt;0,O33&lt;0),"LP",IF(AND(O34&lt;0,O33&gt;0),"PL",((O34/O33-1)*100))))</f>
        <v>27.941483513204268</v>
      </c>
      <c r="Q34" s="267">
        <v>37.663452156819716</v>
      </c>
      <c r="R34" s="269">
        <v>27.678910501198544</v>
      </c>
      <c r="S34" s="267">
        <v>0</v>
      </c>
      <c r="T34" s="38">
        <f>IF(O34&lt;0,"- ",IF(ISERROR(($E33-S34)/O34),"- ",(($E33-S34)/O34)))</f>
        <v>66.066245026067506</v>
      </c>
      <c r="U34" s="267">
        <v>-42485.848081890537</v>
      </c>
      <c r="V34" s="267">
        <v>0</v>
      </c>
      <c r="W34" s="267">
        <v>0</v>
      </c>
      <c r="X34" s="256">
        <v>930186.75905999995</v>
      </c>
      <c r="Y34" s="38">
        <f>IF(I34&lt;0,"- ",IF(ISERROR((U34+W34+X34-V34)/I34),"- ",(U34+W34+X34-V34)/I34))</f>
        <v>46.822613630616161</v>
      </c>
      <c r="Z34" s="39">
        <f>IF(ISERROR(X34/H34),"- ",(X34/H34))</f>
        <v>9.3093728069569686</v>
      </c>
      <c r="AA34" s="267">
        <v>162.60629944181912</v>
      </c>
      <c r="AB34" s="270">
        <f>IF(AA34&lt;0,"- ",IF(ISERROR(($E33/AA34)),"- ",(($E33/AA34))))</f>
        <v>16.063338314482579</v>
      </c>
      <c r="AC34" s="267">
        <v>0</v>
      </c>
      <c r="AD34" s="41">
        <f>IF(ISERROR(AC34/$E33*100),"- ",(AC34/$E33*100))</f>
        <v>0</v>
      </c>
      <c r="AE34" s="271">
        <v>0</v>
      </c>
      <c r="AF34" s="267">
        <v>356</v>
      </c>
      <c r="AG34" s="43">
        <v>-0.83550631430761879</v>
      </c>
      <c r="AH34" s="44">
        <v>57.011358156028344</v>
      </c>
      <c r="AI34" s="272">
        <f>IF(ISERROR(U34+W34+X34-V34),"- ",(U34+W34+X34-V34))</f>
        <v>887700.91097810946</v>
      </c>
      <c r="AJ34" s="261" t="e">
        <v>#DIV/0!</v>
      </c>
      <c r="AK34" s="262">
        <v>0</v>
      </c>
      <c r="AM34" s="264"/>
      <c r="AO34" s="56"/>
      <c r="AP34" s="264"/>
    </row>
    <row r="35" spans="1:42" s="45" customFormat="1" ht="10.5" x14ac:dyDescent="0.15">
      <c r="A35" s="450"/>
      <c r="B35" s="29">
        <v>27</v>
      </c>
      <c r="C35" s="47"/>
      <c r="D35" s="49" t="s">
        <v>859</v>
      </c>
      <c r="E35" s="273"/>
      <c r="F35" s="51"/>
      <c r="G35" s="255" t="s">
        <v>408</v>
      </c>
      <c r="H35" s="267">
        <v>121893.57400000002</v>
      </c>
      <c r="I35" s="267">
        <v>23402.425640000001</v>
      </c>
      <c r="J35" s="267">
        <v>17569.721878693912</v>
      </c>
      <c r="K35" s="267">
        <v>17569.721878693912</v>
      </c>
      <c r="L35" s="267">
        <f>IF(ISERROR(K35/$H35*100),"- ",(K35/$H35*100))</f>
        <v>14.413985333380994</v>
      </c>
      <c r="M35" s="267">
        <f>IF(ISERROR(I35/$H35*100),"- ",(I35/$H35*100))</f>
        <v>19.199064291937159</v>
      </c>
      <c r="N35" s="267">
        <v>49.353151344645823</v>
      </c>
      <c r="O35" s="267">
        <v>49.353151344645823</v>
      </c>
      <c r="P35" s="268">
        <f>IF(AND(O35&lt;0,O34&lt;0),"NA",IF(AND(O35&gt;0,O34&lt;0),"LP",IF(AND(O35&lt;0,O34&gt;0),"PL",((O35/O34-1)*100))))</f>
        <v>24.830681069830174</v>
      </c>
      <c r="Q35" s="267">
        <v>35.789155202183125</v>
      </c>
      <c r="R35" s="269">
        <v>26.352196544701101</v>
      </c>
      <c r="S35" s="267">
        <v>0</v>
      </c>
      <c r="T35" s="39">
        <f>IF(O35&lt;0,"- ",IF(ISERROR(($E33-S35)/O35),"- ",(($E33-S35)/O35)))</f>
        <v>52.924685229515099</v>
      </c>
      <c r="U35" s="267">
        <v>-58001.17385187636</v>
      </c>
      <c r="V35" s="267">
        <v>0</v>
      </c>
      <c r="W35" s="267">
        <v>0</v>
      </c>
      <c r="X35" s="256">
        <v>930186.75905999995</v>
      </c>
      <c r="Y35" s="39">
        <f>IF(I35&lt;0,"- ",IF(ISERROR((U35+W35+X35-V35)/I35),"- ",(U35+W35+X35-V35)/I35))</f>
        <v>37.269024956001246</v>
      </c>
      <c r="Z35" s="39">
        <f>IF(ISERROR(X35/H35),"- ",(X35/H35))</f>
        <v>7.631138611621969</v>
      </c>
      <c r="AA35" s="267">
        <v>211.95945078646494</v>
      </c>
      <c r="AB35" s="270">
        <f>IF(AA35&lt;0,"- ",IF(ISERROR(($E33/AA35)),"- ",(($E33/AA35))))</f>
        <v>12.323111757028547</v>
      </c>
      <c r="AC35" s="267">
        <v>0</v>
      </c>
      <c r="AD35" s="41">
        <f>IF(ISERROR(AC35/$E33*100),"- ",(AC35/$E33*100))</f>
        <v>0</v>
      </c>
      <c r="AE35" s="271">
        <v>0</v>
      </c>
      <c r="AF35" s="267">
        <v>356</v>
      </c>
      <c r="AG35" s="43">
        <v>-0.86993883211180678</v>
      </c>
      <c r="AH35" s="44">
        <v>64.093286524822688</v>
      </c>
      <c r="AI35" s="272">
        <f>IF(ISERROR(U35+W35+X35-V35),"- ",(U35+W35+X35-V35))</f>
        <v>872185.58520812355</v>
      </c>
      <c r="AJ35" s="261" t="e">
        <v>#DIV/0!</v>
      </c>
      <c r="AK35" s="262">
        <v>0</v>
      </c>
      <c r="AO35" s="56"/>
      <c r="AP35" s="264"/>
    </row>
    <row r="36" spans="1:42" s="45" customFormat="1" ht="10.5" x14ac:dyDescent="0.15">
      <c r="A36" s="450"/>
      <c r="B36" s="29">
        <v>28</v>
      </c>
      <c r="D36" s="47" t="s">
        <v>1122</v>
      </c>
      <c r="E36" s="273"/>
      <c r="F36" s="52"/>
      <c r="G36" s="255" t="s">
        <v>455</v>
      </c>
      <c r="H36" s="267">
        <v>138756.01124000002</v>
      </c>
      <c r="I36" s="267">
        <v>26987.166933319997</v>
      </c>
      <c r="J36" s="267">
        <v>20069.320941690108</v>
      </c>
      <c r="K36" s="267">
        <v>20069.320941690108</v>
      </c>
      <c r="L36" s="267">
        <f>IF(ISERROR(K36/$H36*100),"- ",(K36/$H36*100))</f>
        <v>14.463748822367853</v>
      </c>
      <c r="M36" s="267">
        <f>IF(ISERROR(I36/$H36*100),"- ",(I36/$H36*100))</f>
        <v>19.449367773077238</v>
      </c>
      <c r="N36" s="267">
        <v>56.374497027219405</v>
      </c>
      <c r="O36" s="267">
        <v>56.374497027219405</v>
      </c>
      <c r="P36" s="268">
        <f>IF(AND(O36&lt;0,O35&lt;0),"NA",IF(AND(O36&gt;0,O35&lt;0),"LP",IF(AND(O36&lt;0,O35&gt;0),"PL",((O36/O35-1)*100))))</f>
        <v>14.22674234830863</v>
      </c>
      <c r="Q36" s="267">
        <v>31.864772320428131</v>
      </c>
      <c r="R36" s="269">
        <v>23.475024720942262</v>
      </c>
      <c r="S36" s="267">
        <v>0</v>
      </c>
      <c r="T36" s="39">
        <f>IF(O36&lt;0,"- ",IF(ISERROR(($E33-S36)/O36),"- ",(($E33-S36)/O36)))</f>
        <v>46.333007614042977</v>
      </c>
      <c r="U36" s="267">
        <v>-76589.690267016282</v>
      </c>
      <c r="V36" s="267">
        <v>0</v>
      </c>
      <c r="W36" s="267">
        <v>0</v>
      </c>
      <c r="X36" s="256">
        <v>930186.75905999995</v>
      </c>
      <c r="Y36" s="39">
        <f>IF(I36&lt;0,"- ",IF(ISERROR((U36+W36+X36-V36)/I36),"- ",(U36+W36+X36-V36)/I36))</f>
        <v>31.629739827898749</v>
      </c>
      <c r="Z36" s="39">
        <f>IF(ISERROR(X36/H36),"- ",(X36/H36))</f>
        <v>6.7037582786312431</v>
      </c>
      <c r="AA36" s="267">
        <v>268.3339478136844</v>
      </c>
      <c r="AB36" s="270">
        <f>IF(AA36&lt;0,"- ",IF(ISERROR(($E33/AA36)),"- ",(($E33/AA36))))</f>
        <v>9.734139199612649</v>
      </c>
      <c r="AC36" s="267">
        <v>0</v>
      </c>
      <c r="AD36" s="41">
        <f>IF(ISERROR(AC36/$E33*100),"- ",(AC36/$E33*100))</f>
        <v>0</v>
      </c>
      <c r="AE36" s="271">
        <v>0</v>
      </c>
      <c r="AF36" s="267">
        <v>356</v>
      </c>
      <c r="AG36" s="43">
        <v>-0.89586731788848795</v>
      </c>
      <c r="AH36" s="44">
        <v>67.27255866010195</v>
      </c>
      <c r="AI36" s="272">
        <f>IF(ISERROR(U36+W36+X36-V36),"- ",(U36+W36+X36-V36))</f>
        <v>853597.06879298366</v>
      </c>
      <c r="AJ36" s="261" t="e">
        <v>#DIV/0!</v>
      </c>
      <c r="AK36" s="262">
        <v>0</v>
      </c>
      <c r="AO36" s="56"/>
      <c r="AP36" s="264"/>
    </row>
    <row r="37" spans="1:42" s="45" customFormat="1" ht="10.35" customHeight="1" x14ac:dyDescent="0.15">
      <c r="A37" s="450"/>
      <c r="B37" s="46"/>
      <c r="E37" s="274"/>
      <c r="F37" s="76"/>
      <c r="G37" s="275"/>
      <c r="H37" s="56"/>
      <c r="I37" s="56"/>
      <c r="J37" s="56"/>
      <c r="K37" s="56"/>
      <c r="L37" s="44"/>
      <c r="M37" s="44"/>
      <c r="N37" s="44"/>
      <c r="O37" s="44"/>
      <c r="P37" s="276"/>
      <c r="Q37" s="57"/>
      <c r="R37" s="277"/>
      <c r="S37" s="278"/>
      <c r="T37" s="61"/>
      <c r="U37" s="61"/>
      <c r="V37" s="61"/>
      <c r="W37" s="283"/>
      <c r="X37" s="61"/>
      <c r="Y37" s="61"/>
      <c r="Z37" s="57"/>
      <c r="AA37" s="57"/>
      <c r="AB37" s="277"/>
      <c r="AC37" s="279"/>
      <c r="AD37" s="57"/>
      <c r="AE37" s="277"/>
      <c r="AF37" s="279"/>
      <c r="AG37" s="57"/>
      <c r="AH37" s="57"/>
      <c r="AI37" s="57"/>
      <c r="AJ37" s="280"/>
      <c r="AK37" s="281"/>
      <c r="AL37" s="282"/>
      <c r="AM37" s="282"/>
      <c r="AN37" s="282"/>
      <c r="AO37" s="282"/>
    </row>
    <row r="38" spans="1:42" s="45" customFormat="1" ht="10.5" x14ac:dyDescent="0.15">
      <c r="A38" s="450">
        <v>7</v>
      </c>
      <c r="B38" s="29">
        <v>25</v>
      </c>
      <c r="C38" s="30" t="str">
        <f>VLOOKUP($A38,'All cos summary'!$A$67:$B$73,2,FALSE)</f>
        <v>BHEL IB Equity</v>
      </c>
      <c r="D38" s="63" t="s">
        <v>563</v>
      </c>
      <c r="E38" s="254">
        <v>248.11</v>
      </c>
      <c r="F38" s="65">
        <v>9273.1684539156322</v>
      </c>
      <c r="G38" s="255" t="s">
        <v>518</v>
      </c>
      <c r="H38" s="256">
        <v>283394.8</v>
      </c>
      <c r="I38" s="256">
        <v>12415.699999999997</v>
      </c>
      <c r="J38" s="256">
        <v>5129.6999999999962</v>
      </c>
      <c r="K38" s="256">
        <v>5129.6999999999962</v>
      </c>
      <c r="L38" s="256">
        <f>IF(ISERROR(K38/$H38*100),"- ",(K38/$H38*100))</f>
        <v>1.8100896699586571</v>
      </c>
      <c r="M38" s="256">
        <f>IF(ISERROR(I38/$H38*100),"- ",(I38/$H38*100))</f>
        <v>4.3810613321063041</v>
      </c>
      <c r="N38" s="256">
        <v>1.473183900288622</v>
      </c>
      <c r="O38" s="256">
        <v>1.473183900288622</v>
      </c>
      <c r="P38" s="284" t="s">
        <v>50</v>
      </c>
      <c r="Q38" s="256">
        <v>4.3481764668896536</v>
      </c>
      <c r="R38" s="258">
        <v>2.0533748568958186</v>
      </c>
      <c r="S38" s="256">
        <v>0</v>
      </c>
      <c r="T38" s="82">
        <f>IF(O38&lt;0,"- ",IF(ISERROR(($E38-S38)/O38),"- ",(($E38-S38)/O38)))</f>
        <v>168.41753426126297</v>
      </c>
      <c r="U38" s="256">
        <v>13449.799999999988</v>
      </c>
      <c r="V38" s="256">
        <v>1617</v>
      </c>
      <c r="W38" s="256">
        <v>0</v>
      </c>
      <c r="X38" s="256">
        <v>863934.73900904995</v>
      </c>
      <c r="Y38" s="82">
        <f>IF(I38&lt;0,"- ",IF(ISERROR((U38+W38+X38-V38)/I38),"- ",(U38+W38+X38-V38)/I38))</f>
        <v>70.537105359266917</v>
      </c>
      <c r="Z38" s="70">
        <f>IF(ISERROR(X38/H38),"- ",(X38/H38))</f>
        <v>3.0485200822635066</v>
      </c>
      <c r="AA38" s="256">
        <v>72.121336568975167</v>
      </c>
      <c r="AB38" s="71">
        <f>IF(AA38&lt;0,"- ",IF(ISERROR(($E38/AA38)),"- ",(($E38/AA38))))</f>
        <v>3.440174736122831</v>
      </c>
      <c r="AC38" s="256">
        <v>0.50000000000000011</v>
      </c>
      <c r="AD38" s="72">
        <f>IF(ISERROR(AC38/$E38*100),"- ",(AC38/$E38*100))</f>
        <v>0.20152351779452662</v>
      </c>
      <c r="AE38" s="259">
        <v>33.940093962609922</v>
      </c>
      <c r="AF38" s="256">
        <v>3482.05</v>
      </c>
      <c r="AG38" s="74">
        <v>5.3838394351087546E-2</v>
      </c>
      <c r="AH38" s="75">
        <v>1.2956984218192504</v>
      </c>
      <c r="AI38" s="66">
        <f>IF(ISERROR(U38+W38+X38-V38),"- ",(U38+W38+X38-V38))</f>
        <v>875767.53900905</v>
      </c>
      <c r="AJ38" s="261">
        <v>282.04199117421251</v>
      </c>
      <c r="AK38" s="262">
        <v>33.329000000000001</v>
      </c>
      <c r="AL38" s="263"/>
      <c r="AM38" s="264"/>
      <c r="AN38" s="285"/>
      <c r="AO38" s="56"/>
      <c r="AP38" s="264"/>
    </row>
    <row r="39" spans="1:42" s="45" customFormat="1" ht="10.5" x14ac:dyDescent="0.15">
      <c r="A39" s="450"/>
      <c r="B39" s="29">
        <v>26</v>
      </c>
      <c r="C39" s="47"/>
      <c r="D39" s="47" t="s">
        <v>860</v>
      </c>
      <c r="E39" s="266"/>
      <c r="F39" s="32"/>
      <c r="G39" s="255" t="s">
        <v>311</v>
      </c>
      <c r="H39" s="267">
        <v>378842.89280000003</v>
      </c>
      <c r="I39" s="267">
        <v>36391.769088000059</v>
      </c>
      <c r="J39" s="267">
        <v>23323.296574950458</v>
      </c>
      <c r="K39" s="267">
        <v>23323.296574950458</v>
      </c>
      <c r="L39" s="267">
        <f>IF(ISERROR(K39/$H39*100),"- ",(K39/$H39*100))</f>
        <v>6.1564561506142255</v>
      </c>
      <c r="M39" s="267">
        <f>IF(ISERROR(I39/$H39*100),"- ",(I39/$H39*100))</f>
        <v>9.6060318880555364</v>
      </c>
      <c r="N39" s="267">
        <v>6.6981509670884858</v>
      </c>
      <c r="O39" s="267">
        <v>6.6981509670884858</v>
      </c>
      <c r="P39" s="268">
        <f>IF(AND(O39&lt;0,O38&lt;0),"NA",IF(AND(O39&gt;0,O38&lt;0),"LP",IF(AND(O39&lt;0,O38&gt;0),"PL",((O39/O38-1)*100))))</f>
        <v>354.67174639745951</v>
      </c>
      <c r="Q39" s="267">
        <v>11.031246119085736</v>
      </c>
      <c r="R39" s="269">
        <v>8.994378817676866</v>
      </c>
      <c r="S39" s="267">
        <v>0</v>
      </c>
      <c r="T39" s="38">
        <f>IF(O39&lt;0,"- ",IF(ISERROR(($E38-S39)/O39),"- ",(($E38-S39)/O39)))</f>
        <v>37.041565831987668</v>
      </c>
      <c r="U39" s="267">
        <v>-36371.263450661965</v>
      </c>
      <c r="V39" s="267">
        <v>1617</v>
      </c>
      <c r="W39" s="267">
        <v>0</v>
      </c>
      <c r="X39" s="267">
        <v>863934.73900904995</v>
      </c>
      <c r="Y39" s="38">
        <f>IF(I39&lt;0,"- ",IF(ISERROR((U39+W39+X39-V39)/I39),"- ",(U39+W39+X39-V39)/I39))</f>
        <v>22.695969342989109</v>
      </c>
      <c r="Z39" s="39">
        <f>IF(ISERROR(X39/H39),"- ",(X39/H39))</f>
        <v>2.2804565043408145</v>
      </c>
      <c r="AA39" s="267">
        <v>76.819487536063633</v>
      </c>
      <c r="AB39" s="270">
        <f>IF(AA39&lt;0,"- ",IF(ISERROR(($E38/AA39)),"- ",(($E38/AA39))))</f>
        <v>3.2297794213157491</v>
      </c>
      <c r="AC39" s="267">
        <v>2.0000000000000004</v>
      </c>
      <c r="AD39" s="41">
        <f>IF(ISERROR(AC39/$E38*100),"- ",(AC39/$E38*100))</f>
        <v>0.8060940711781065</v>
      </c>
      <c r="AE39" s="271">
        <v>29.858986604318787</v>
      </c>
      <c r="AF39" s="267">
        <v>3482.05</v>
      </c>
      <c r="AG39" s="43">
        <v>-0.14026187100160115</v>
      </c>
      <c r="AH39" s="44">
        <v>4.4923732962730423</v>
      </c>
      <c r="AI39" s="272">
        <f>IF(ISERROR(U39+W39+X39-V39),"- ",(U39+W39+X39-V39))</f>
        <v>825946.47555838805</v>
      </c>
      <c r="AJ39" s="261">
        <v>265.99705765915985</v>
      </c>
      <c r="AK39" s="262">
        <v>33.329000000000001</v>
      </c>
      <c r="AN39" s="285"/>
      <c r="AO39" s="56"/>
      <c r="AP39" s="264"/>
    </row>
    <row r="40" spans="1:42" s="45" customFormat="1" ht="10.5" x14ac:dyDescent="0.15">
      <c r="A40" s="450"/>
      <c r="B40" s="29">
        <v>27</v>
      </c>
      <c r="C40" s="47"/>
      <c r="D40" s="49" t="s">
        <v>861</v>
      </c>
      <c r="E40" s="273"/>
      <c r="F40" s="51"/>
      <c r="G40" s="255" t="s">
        <v>407</v>
      </c>
      <c r="H40" s="267">
        <v>445542.26357279997</v>
      </c>
      <c r="I40" s="267">
        <v>51781.724422951054</v>
      </c>
      <c r="J40" s="267">
        <v>34798.084587822268</v>
      </c>
      <c r="K40" s="267">
        <v>34798.084587822268</v>
      </c>
      <c r="L40" s="267">
        <f>IF(ISERROR(K40/$H40*100),"- ",(K40/$H40*100))</f>
        <v>7.8102769216048546</v>
      </c>
      <c r="M40" s="267">
        <f>IF(ISERROR(I40/$H40*100),"- ",(I40/$H40*100))</f>
        <v>11.622180128931832</v>
      </c>
      <c r="N40" s="267">
        <v>9.9935625817613953</v>
      </c>
      <c r="O40" s="267">
        <v>9.9935625817613953</v>
      </c>
      <c r="P40" s="268">
        <f>IF(AND(O40&lt;0,O39&lt;0),"NA",IF(AND(O40&gt;0,O39&lt;0),"LP",IF(AND(O40&lt;0,O39&gt;0),"PL",((O40/O39-1)*100))))</f>
        <v>49.198825629117458</v>
      </c>
      <c r="Q40" s="267">
        <v>14.44487434072974</v>
      </c>
      <c r="R40" s="269">
        <v>12.44276250344037</v>
      </c>
      <c r="S40" s="267">
        <v>0</v>
      </c>
      <c r="T40" s="39">
        <f>IF(O40&lt;0,"- ",IF(ISERROR(($E38-S40)/O40),"- ",(($E38-S40)/O40)))</f>
        <v>24.826982166780997</v>
      </c>
      <c r="U40" s="267">
        <v>-49370.021829875739</v>
      </c>
      <c r="V40" s="267">
        <v>1617</v>
      </c>
      <c r="W40" s="267">
        <v>0</v>
      </c>
      <c r="X40" s="267">
        <v>863934.73900904995</v>
      </c>
      <c r="Y40" s="39">
        <f>IF(I40&lt;0,"- ",IF(ISERROR((U40+W40+X40-V40)/I40),"- ",(U40+W40+X40-V40)/I40))</f>
        <v>15.699510324126129</v>
      </c>
      <c r="Z40" s="39">
        <f>IF(ISERROR(X40/H40),"- ",(X40/H40))</f>
        <v>1.9390634955282668</v>
      </c>
      <c r="AA40" s="267">
        <v>83.813050117825014</v>
      </c>
      <c r="AB40" s="270">
        <f>IF(AA40&lt;0,"- ",IF(ISERROR(($E38/AA40)),"- ",(($E38/AA40))))</f>
        <v>2.9602788545602996</v>
      </c>
      <c r="AC40" s="267">
        <v>3.0000000000000004</v>
      </c>
      <c r="AD40" s="41">
        <f>IF(ISERROR(AC40/$E38*100),"- ",(AC40/$E38*100))</f>
        <v>1.2091411067671598</v>
      </c>
      <c r="AE40" s="271">
        <v>30.019324694830114</v>
      </c>
      <c r="AF40" s="267">
        <v>3482.05</v>
      </c>
      <c r="AG40" s="43">
        <v>-0.1765325487580966</v>
      </c>
      <c r="AH40" s="44">
        <v>6.541532824148578</v>
      </c>
      <c r="AI40" s="272">
        <f>IF(ISERROR(U40+W40+X40-V40),"- ",(U40+W40+X40-V40))</f>
        <v>812947.71717917419</v>
      </c>
      <c r="AJ40" s="261">
        <v>261.8107918605732</v>
      </c>
      <c r="AK40" s="262">
        <v>33.329000000000001</v>
      </c>
      <c r="AN40" s="285"/>
      <c r="AO40" s="56"/>
      <c r="AP40" s="264"/>
    </row>
    <row r="41" spans="1:42" s="45" customFormat="1" ht="10.5" x14ac:dyDescent="0.15">
      <c r="A41" s="450"/>
      <c r="B41" s="29">
        <v>28</v>
      </c>
      <c r="D41" s="47" t="s">
        <v>1124</v>
      </c>
      <c r="E41" s="273"/>
      <c r="F41" s="52"/>
      <c r="G41" s="255" t="s">
        <v>458</v>
      </c>
      <c r="H41" s="267">
        <v>498217.62381697737</v>
      </c>
      <c r="I41" s="267">
        <v>58027.215030463136</v>
      </c>
      <c r="J41" s="267">
        <v>39429.23933386612</v>
      </c>
      <c r="K41" s="267">
        <v>39429.23933386612</v>
      </c>
      <c r="L41" s="267">
        <f>IF(ISERROR(K41/$H41*100),"- ",(K41/$H41*100))</f>
        <v>7.9140595292049811</v>
      </c>
      <c r="M41" s="267">
        <f>IF(ISERROR(I41/$H41*100),"- ",(I41/$H41*100))</f>
        <v>11.646961539798863</v>
      </c>
      <c r="N41" s="267">
        <v>11.3235706936621</v>
      </c>
      <c r="O41" s="267">
        <v>11.3235706936621</v>
      </c>
      <c r="P41" s="268">
        <f>IF(AND(O41&lt;0,O40&lt;0),"NA",IF(AND(O41&gt;0,O40&lt;0),"LP",IF(AND(O41&lt;0,O40&gt;0),"PL",((O41/O40-1)*100))))</f>
        <v>13.308648452635063</v>
      </c>
      <c r="Q41" s="267">
        <v>14.91672234474014</v>
      </c>
      <c r="R41" s="269">
        <v>12.871374676467964</v>
      </c>
      <c r="S41" s="267">
        <v>0</v>
      </c>
      <c r="T41" s="39">
        <f>IF(O41&lt;0,"- ",IF(ISERROR(($E38-S41)/O41),"- ",(($E38-S41)/O41)))</f>
        <v>21.910933106892625</v>
      </c>
      <c r="U41" s="267">
        <v>-57003.674079828692</v>
      </c>
      <c r="V41" s="267">
        <v>1617</v>
      </c>
      <c r="W41" s="267">
        <v>0</v>
      </c>
      <c r="X41" s="267">
        <v>863934.73900904995</v>
      </c>
      <c r="Y41" s="39">
        <f>IF(I41&lt;0,"- ",IF(ISERROR((U41+W41+X41-V41)/I41),"- ",(U41+W41+X41-V41)/I41))</f>
        <v>13.878213257459407</v>
      </c>
      <c r="Z41" s="39">
        <f>IF(ISERROR(X41/H41),"- ",(X41/H41))</f>
        <v>1.7340509402100568</v>
      </c>
      <c r="AA41" s="267">
        <v>92.136620811487134</v>
      </c>
      <c r="AB41" s="270">
        <f>IF(AA41&lt;0,"- ",IF(ISERROR(($E38/AA41)),"- ",(($E38/AA41))))</f>
        <v>2.6928489216859459</v>
      </c>
      <c r="AC41" s="267">
        <v>3.0000000000000004</v>
      </c>
      <c r="AD41" s="41">
        <f>IF(ISERROR(AC41/$E38*100),"- ",(AC41/$E38*100))</f>
        <v>1.2091411067671598</v>
      </c>
      <c r="AE41" s="271">
        <v>26.493409907169351</v>
      </c>
      <c r="AF41" s="267">
        <v>3482.05</v>
      </c>
      <c r="AG41" s="43">
        <v>-0.18608414958351621</v>
      </c>
      <c r="AH41" s="44">
        <v>7.3685611633454675</v>
      </c>
      <c r="AI41" s="272">
        <f>IF(ISERROR(U41+W41+X41-V41),"- ",(U41+W41+X41-V41))</f>
        <v>805314.06492922129</v>
      </c>
      <c r="AJ41" s="261">
        <v>251.06610623605536</v>
      </c>
      <c r="AK41" s="262">
        <v>34.429000000000002</v>
      </c>
      <c r="AN41" s="285"/>
      <c r="AO41" s="56"/>
      <c r="AP41" s="264"/>
    </row>
    <row r="42" spans="1:42" s="45" customFormat="1" ht="10.35" customHeight="1" x14ac:dyDescent="0.15">
      <c r="A42" s="450"/>
      <c r="B42" s="46"/>
      <c r="E42" s="274"/>
      <c r="F42" s="76"/>
      <c r="G42" s="275"/>
      <c r="H42" s="56"/>
      <c r="I42" s="56"/>
      <c r="J42" s="56"/>
      <c r="K42" s="56"/>
      <c r="L42" s="56"/>
      <c r="M42" s="56"/>
      <c r="N42" s="57"/>
      <c r="O42" s="57"/>
      <c r="P42" s="286"/>
      <c r="Q42" s="57"/>
      <c r="R42" s="277"/>
      <c r="S42" s="278"/>
      <c r="T42" s="61"/>
      <c r="U42" s="61"/>
      <c r="V42" s="61"/>
      <c r="W42" s="61"/>
      <c r="X42" s="61"/>
      <c r="Y42" s="61"/>
      <c r="Z42" s="57"/>
      <c r="AA42" s="57"/>
      <c r="AB42" s="277"/>
      <c r="AC42" s="279"/>
      <c r="AD42" s="57"/>
      <c r="AE42" s="277"/>
      <c r="AF42" s="279"/>
      <c r="AG42" s="57"/>
      <c r="AH42" s="57"/>
      <c r="AI42" s="57"/>
      <c r="AJ42" s="287"/>
      <c r="AK42" s="288"/>
      <c r="AL42" s="282"/>
      <c r="AM42" s="282"/>
      <c r="AN42" s="282"/>
      <c r="AO42" s="282"/>
    </row>
    <row r="43" spans="1:42" s="45" customFormat="1" ht="10.5" x14ac:dyDescent="0.15">
      <c r="A43" s="450"/>
      <c r="B43" s="46"/>
      <c r="D43" s="84" t="s">
        <v>525</v>
      </c>
      <c r="E43" s="85"/>
      <c r="F43" s="86"/>
      <c r="G43" s="275"/>
      <c r="H43" s="88"/>
      <c r="I43" s="88"/>
      <c r="J43" s="88"/>
      <c r="K43" s="88"/>
      <c r="L43" s="88"/>
      <c r="M43" s="88"/>
      <c r="N43" s="89"/>
      <c r="O43" s="89"/>
      <c r="P43" s="90"/>
      <c r="Q43" s="89"/>
      <c r="R43" s="89"/>
      <c r="S43" s="75"/>
      <c r="T43" s="91"/>
      <c r="U43" s="91"/>
      <c r="V43" s="91"/>
      <c r="W43" s="91"/>
      <c r="X43" s="91"/>
      <c r="Y43" s="91"/>
      <c r="Z43" s="89"/>
      <c r="AA43" s="89"/>
      <c r="AB43" s="89"/>
      <c r="AC43" s="89"/>
      <c r="AD43" s="89"/>
      <c r="AE43" s="89"/>
      <c r="AF43" s="289"/>
      <c r="AG43" s="289"/>
      <c r="AH43" s="289"/>
      <c r="AI43" s="290"/>
      <c r="AJ43" s="290"/>
      <c r="AK43" s="290"/>
      <c r="AL43" s="282"/>
      <c r="AM43" s="282"/>
      <c r="AN43" s="282"/>
      <c r="AO43" s="282"/>
    </row>
    <row r="44" spans="1:42" s="45" customFormat="1" ht="10.35" customHeight="1" x14ac:dyDescent="0.15">
      <c r="A44" s="450"/>
      <c r="B44" s="46"/>
      <c r="D44" s="45" t="s">
        <v>36</v>
      </c>
      <c r="E44" s="92"/>
      <c r="F44" s="93" t="s">
        <v>41</v>
      </c>
      <c r="G44" s="94"/>
      <c r="H44" s="56"/>
      <c r="I44" s="56"/>
      <c r="J44" s="56"/>
      <c r="K44" s="56"/>
      <c r="L44" s="56"/>
      <c r="M44" s="56"/>
      <c r="N44" s="57"/>
      <c r="O44" s="57"/>
      <c r="P44" s="95"/>
      <c r="Q44" s="57"/>
      <c r="R44" s="57"/>
      <c r="S44" s="44"/>
      <c r="T44" s="61"/>
      <c r="U44" s="61"/>
      <c r="V44" s="61"/>
      <c r="W44" s="61"/>
      <c r="X44" s="61"/>
      <c r="Y44" s="61"/>
      <c r="Z44" s="57"/>
      <c r="AA44" s="57"/>
      <c r="AB44" s="57"/>
      <c r="AC44" s="57"/>
      <c r="AD44" s="57"/>
      <c r="AE44" s="57"/>
      <c r="AF44" s="57"/>
      <c r="AG44" s="57"/>
      <c r="AH44" s="57"/>
      <c r="AL44" s="282"/>
      <c r="AM44" s="282"/>
      <c r="AN44" s="282"/>
      <c r="AO44" s="282"/>
    </row>
    <row r="45" spans="1:42" s="97" customFormat="1" x14ac:dyDescent="0.2">
      <c r="A45" s="451"/>
      <c r="B45" s="96"/>
      <c r="E45" s="98"/>
      <c r="F45" s="99"/>
      <c r="G45" s="100"/>
      <c r="H45" s="101"/>
      <c r="I45" s="101"/>
      <c r="J45" s="101"/>
      <c r="K45" s="101"/>
      <c r="L45" s="101"/>
      <c r="M45" s="101"/>
      <c r="N45" s="102"/>
      <c r="O45" s="102"/>
      <c r="P45" s="103"/>
      <c r="Q45" s="102"/>
      <c r="R45" s="102"/>
      <c r="S45" s="104"/>
      <c r="T45" s="105"/>
      <c r="U45" s="105"/>
      <c r="V45" s="105"/>
      <c r="W45" s="105"/>
      <c r="X45" s="105"/>
      <c r="Y45" s="105"/>
      <c r="Z45" s="102"/>
      <c r="AA45" s="102"/>
      <c r="AB45" s="102"/>
      <c r="AC45" s="102"/>
      <c r="AD45" s="102"/>
      <c r="AE45" s="102"/>
      <c r="AF45" s="102"/>
      <c r="AG45" s="102"/>
      <c r="AH45" s="102"/>
      <c r="AL45" s="291"/>
      <c r="AM45" s="291"/>
      <c r="AN45" s="291"/>
      <c r="AO45" s="291"/>
    </row>
    <row r="46" spans="1:42" s="97" customFormat="1" x14ac:dyDescent="0.2">
      <c r="A46" s="451"/>
      <c r="B46" s="96"/>
      <c r="E46" s="98"/>
      <c r="F46" s="99"/>
      <c r="G46" s="100"/>
      <c r="H46" s="101"/>
      <c r="I46" s="101"/>
      <c r="J46" s="101"/>
      <c r="K46" s="101"/>
      <c r="L46" s="101"/>
      <c r="M46" s="101"/>
      <c r="N46" s="102"/>
      <c r="O46" s="102"/>
      <c r="P46" s="103"/>
      <c r="Q46" s="102"/>
      <c r="R46" s="102"/>
      <c r="S46" s="104"/>
      <c r="T46" s="105"/>
      <c r="U46" s="105"/>
      <c r="V46" s="105"/>
      <c r="W46" s="105"/>
      <c r="X46" s="105"/>
      <c r="Y46" s="105"/>
      <c r="Z46" s="102"/>
      <c r="AA46" s="102"/>
      <c r="AB46" s="102"/>
      <c r="AC46" s="102"/>
      <c r="AD46" s="102"/>
      <c r="AE46" s="102"/>
      <c r="AF46" s="102"/>
      <c r="AG46" s="102"/>
      <c r="AH46" s="102"/>
      <c r="AL46" s="291"/>
      <c r="AM46" s="291"/>
      <c r="AN46" s="291"/>
      <c r="AO46" s="291"/>
    </row>
    <row r="47" spans="1:42" s="97" customFormat="1" x14ac:dyDescent="0.2">
      <c r="A47" s="451"/>
      <c r="B47" s="96"/>
      <c r="E47" s="98"/>
      <c r="F47" s="99"/>
      <c r="G47" s="100"/>
      <c r="H47" s="101"/>
      <c r="I47" s="101"/>
      <c r="J47" s="101"/>
      <c r="K47" s="101"/>
      <c r="L47" s="101"/>
      <c r="M47" s="101"/>
      <c r="N47" s="102"/>
      <c r="O47" s="102"/>
      <c r="P47" s="103"/>
      <c r="Q47" s="102"/>
      <c r="R47" s="102"/>
      <c r="S47" s="104"/>
      <c r="T47" s="105"/>
      <c r="U47" s="105"/>
      <c r="V47" s="105"/>
      <c r="W47" s="105"/>
      <c r="X47" s="105"/>
      <c r="Y47" s="105"/>
      <c r="Z47" s="102"/>
      <c r="AA47" s="102"/>
      <c r="AB47" s="102"/>
      <c r="AC47" s="102"/>
      <c r="AD47" s="102"/>
      <c r="AE47" s="102"/>
      <c r="AF47" s="102"/>
      <c r="AG47" s="102"/>
      <c r="AH47" s="102"/>
      <c r="AL47" s="291"/>
      <c r="AM47" s="291"/>
      <c r="AN47" s="291"/>
      <c r="AO47" s="291"/>
    </row>
    <row r="48" spans="1:42" s="97" customFormat="1" x14ac:dyDescent="0.2">
      <c r="A48" s="451"/>
      <c r="B48" s="96"/>
      <c r="E48" s="98"/>
      <c r="F48" s="99"/>
      <c r="G48" s="100"/>
      <c r="H48" s="101"/>
      <c r="I48" s="101"/>
      <c r="J48" s="101"/>
      <c r="K48" s="101"/>
      <c r="L48" s="101"/>
      <c r="M48" s="101"/>
      <c r="N48" s="102"/>
      <c r="O48" s="102"/>
      <c r="P48" s="103"/>
      <c r="Q48" s="102"/>
      <c r="R48" s="102"/>
      <c r="S48" s="104"/>
      <c r="T48" s="105"/>
      <c r="U48" s="105"/>
      <c r="V48" s="105"/>
      <c r="W48" s="105"/>
      <c r="X48" s="105"/>
      <c r="Y48" s="105"/>
      <c r="Z48" s="102"/>
      <c r="AA48" s="102"/>
      <c r="AB48" s="102"/>
      <c r="AC48" s="102"/>
      <c r="AD48" s="102"/>
      <c r="AE48" s="102"/>
      <c r="AF48" s="102"/>
      <c r="AG48" s="102"/>
      <c r="AH48" s="102"/>
      <c r="AL48" s="291"/>
      <c r="AM48" s="291"/>
      <c r="AN48" s="291"/>
      <c r="AO48" s="291"/>
    </row>
    <row r="49" spans="1:41" s="97" customFormat="1" x14ac:dyDescent="0.2">
      <c r="A49" s="451"/>
      <c r="B49" s="96"/>
      <c r="E49" s="98"/>
      <c r="F49" s="99"/>
      <c r="G49" s="100"/>
      <c r="H49" s="101"/>
      <c r="I49" s="101"/>
      <c r="J49" s="101"/>
      <c r="K49" s="101"/>
      <c r="L49" s="101"/>
      <c r="M49" s="101"/>
      <c r="N49" s="102"/>
      <c r="O49" s="102"/>
      <c r="P49" s="103"/>
      <c r="Q49" s="102"/>
      <c r="R49" s="102"/>
      <c r="S49" s="104"/>
      <c r="T49" s="105"/>
      <c r="U49" s="105"/>
      <c r="V49" s="105"/>
      <c r="W49" s="105"/>
      <c r="X49" s="105"/>
      <c r="Y49" s="105"/>
      <c r="Z49" s="102"/>
      <c r="AA49" s="102"/>
      <c r="AB49" s="102"/>
      <c r="AC49" s="102"/>
      <c r="AD49" s="102"/>
      <c r="AE49" s="102"/>
      <c r="AF49" s="102"/>
      <c r="AG49" s="102"/>
      <c r="AH49" s="102"/>
      <c r="AL49" s="291"/>
      <c r="AM49" s="291"/>
      <c r="AN49" s="291"/>
      <c r="AO49" s="291"/>
    </row>
    <row r="50" spans="1:41" s="97" customFormat="1" x14ac:dyDescent="0.2">
      <c r="A50" s="451"/>
      <c r="B50" s="96"/>
      <c r="E50" s="98"/>
      <c r="F50" s="99"/>
      <c r="G50" s="100"/>
      <c r="H50" s="101"/>
      <c r="I50" s="101"/>
      <c r="J50" s="101"/>
      <c r="K50" s="101"/>
      <c r="L50" s="101"/>
      <c r="M50" s="101"/>
      <c r="N50" s="102"/>
      <c r="O50" s="102"/>
      <c r="P50" s="103"/>
      <c r="Q50" s="102"/>
      <c r="R50" s="102"/>
      <c r="S50" s="104"/>
      <c r="T50" s="105"/>
      <c r="U50" s="105"/>
      <c r="V50" s="105"/>
      <c r="W50" s="105"/>
      <c r="X50" s="105"/>
      <c r="Y50" s="105"/>
      <c r="Z50" s="102"/>
      <c r="AA50" s="102"/>
      <c r="AB50" s="102"/>
      <c r="AC50" s="102"/>
      <c r="AD50" s="102"/>
      <c r="AE50" s="102"/>
      <c r="AF50" s="102"/>
      <c r="AG50" s="102"/>
      <c r="AH50" s="102"/>
      <c r="AL50" s="291"/>
      <c r="AM50" s="291"/>
      <c r="AN50" s="291"/>
      <c r="AO50" s="291"/>
    </row>
    <row r="51" spans="1:41" s="97" customFormat="1" x14ac:dyDescent="0.2">
      <c r="A51" s="451"/>
      <c r="B51" s="96"/>
      <c r="E51" s="98"/>
      <c r="F51" s="99"/>
      <c r="G51" s="100"/>
      <c r="H51" s="101"/>
      <c r="I51" s="101"/>
      <c r="J51" s="101"/>
      <c r="K51" s="101"/>
      <c r="L51" s="101"/>
      <c r="M51" s="101"/>
      <c r="N51" s="102"/>
      <c r="O51" s="102"/>
      <c r="P51" s="103"/>
      <c r="Q51" s="102"/>
      <c r="R51" s="102"/>
      <c r="S51" s="104"/>
      <c r="T51" s="105"/>
      <c r="U51" s="105"/>
      <c r="V51" s="105"/>
      <c r="W51" s="105"/>
      <c r="X51" s="105"/>
      <c r="Y51" s="105"/>
      <c r="Z51" s="102"/>
      <c r="AA51" s="102"/>
      <c r="AB51" s="102"/>
      <c r="AC51" s="102"/>
      <c r="AD51" s="102"/>
      <c r="AE51" s="102"/>
      <c r="AF51" s="102"/>
      <c r="AG51" s="102"/>
      <c r="AH51" s="102"/>
      <c r="AL51" s="291"/>
      <c r="AM51" s="291"/>
      <c r="AN51" s="291"/>
      <c r="AO51" s="291"/>
    </row>
    <row r="52" spans="1:41" s="97" customFormat="1" x14ac:dyDescent="0.2">
      <c r="A52" s="451"/>
      <c r="B52" s="96"/>
      <c r="E52" s="98"/>
      <c r="F52" s="99"/>
      <c r="G52" s="100"/>
      <c r="H52" s="101"/>
      <c r="I52" s="101"/>
      <c r="J52" s="101"/>
      <c r="K52" s="101"/>
      <c r="L52" s="101"/>
      <c r="M52" s="101"/>
      <c r="N52" s="102"/>
      <c r="O52" s="102"/>
      <c r="P52" s="103"/>
      <c r="Q52" s="102"/>
      <c r="R52" s="102"/>
      <c r="S52" s="104"/>
      <c r="T52" s="105"/>
      <c r="U52" s="105"/>
      <c r="V52" s="105"/>
      <c r="W52" s="105"/>
      <c r="X52" s="105"/>
      <c r="Y52" s="105"/>
      <c r="Z52" s="102"/>
      <c r="AA52" s="102"/>
      <c r="AB52" s="102"/>
      <c r="AC52" s="102"/>
      <c r="AD52" s="102"/>
      <c r="AE52" s="102"/>
      <c r="AF52" s="102"/>
      <c r="AG52" s="102"/>
      <c r="AH52" s="102"/>
      <c r="AL52" s="291"/>
      <c r="AM52" s="291"/>
      <c r="AN52" s="291"/>
      <c r="AO52" s="291"/>
    </row>
    <row r="53" spans="1:41" s="97" customFormat="1" x14ac:dyDescent="0.2">
      <c r="A53" s="451"/>
      <c r="B53" s="96"/>
      <c r="E53" s="98"/>
      <c r="F53" s="99"/>
      <c r="G53" s="100"/>
      <c r="H53" s="101"/>
      <c r="I53" s="101"/>
      <c r="J53" s="101"/>
      <c r="K53" s="101"/>
      <c r="L53" s="101"/>
      <c r="M53" s="101"/>
      <c r="N53" s="102"/>
      <c r="O53" s="102"/>
      <c r="P53" s="103"/>
      <c r="Q53" s="102"/>
      <c r="R53" s="102"/>
      <c r="S53" s="104"/>
      <c r="T53" s="105"/>
      <c r="U53" s="105"/>
      <c r="V53" s="105"/>
      <c r="W53" s="105"/>
      <c r="X53" s="105"/>
      <c r="Y53" s="105"/>
      <c r="Z53" s="102"/>
      <c r="AA53" s="102"/>
      <c r="AB53" s="102"/>
      <c r="AC53" s="102"/>
      <c r="AD53" s="102"/>
      <c r="AE53" s="102"/>
      <c r="AF53" s="102"/>
      <c r="AG53" s="102"/>
      <c r="AH53" s="102"/>
      <c r="AL53" s="291"/>
      <c r="AM53" s="291"/>
      <c r="AN53" s="291"/>
      <c r="AO53" s="291"/>
    </row>
    <row r="54" spans="1:41" s="97" customFormat="1" x14ac:dyDescent="0.2">
      <c r="A54" s="451"/>
      <c r="B54" s="96"/>
      <c r="E54" s="98"/>
      <c r="F54" s="99"/>
      <c r="G54" s="100"/>
      <c r="H54" s="101"/>
      <c r="I54" s="101"/>
      <c r="J54" s="101"/>
      <c r="K54" s="101"/>
      <c r="L54" s="101"/>
      <c r="M54" s="101"/>
      <c r="N54" s="102"/>
      <c r="O54" s="102"/>
      <c r="P54" s="103"/>
      <c r="Q54" s="102"/>
      <c r="R54" s="102"/>
      <c r="S54" s="104"/>
      <c r="T54" s="105"/>
      <c r="U54" s="105"/>
      <c r="V54" s="105"/>
      <c r="W54" s="105"/>
      <c r="X54" s="105"/>
      <c r="Y54" s="105"/>
      <c r="Z54" s="102"/>
      <c r="AA54" s="102"/>
      <c r="AB54" s="102"/>
      <c r="AC54" s="102"/>
      <c r="AD54" s="102"/>
      <c r="AE54" s="102"/>
      <c r="AF54" s="102"/>
      <c r="AG54" s="102"/>
      <c r="AH54" s="102"/>
      <c r="AL54" s="291"/>
      <c r="AM54" s="291"/>
      <c r="AN54" s="291"/>
      <c r="AO54" s="291"/>
    </row>
    <row r="55" spans="1:41" s="97" customFormat="1" x14ac:dyDescent="0.2">
      <c r="A55" s="451"/>
      <c r="B55" s="96"/>
      <c r="E55" s="98"/>
      <c r="F55" s="99"/>
      <c r="G55" s="100"/>
      <c r="H55" s="101"/>
      <c r="I55" s="101"/>
      <c r="J55" s="101"/>
      <c r="K55" s="101"/>
      <c r="L55" s="101"/>
      <c r="M55" s="101"/>
      <c r="N55" s="102"/>
      <c r="O55" s="102"/>
      <c r="P55" s="103"/>
      <c r="Q55" s="102"/>
      <c r="R55" s="102"/>
      <c r="S55" s="104"/>
      <c r="T55" s="105"/>
      <c r="U55" s="105"/>
      <c r="V55" s="105"/>
      <c r="W55" s="105"/>
      <c r="X55" s="105"/>
      <c r="Y55" s="105"/>
      <c r="Z55" s="102"/>
      <c r="AA55" s="102"/>
      <c r="AB55" s="102"/>
      <c r="AC55" s="102"/>
      <c r="AD55" s="102"/>
      <c r="AE55" s="102"/>
      <c r="AF55" s="102"/>
      <c r="AG55" s="102"/>
      <c r="AH55" s="102"/>
      <c r="AL55" s="291"/>
      <c r="AM55" s="291"/>
      <c r="AN55" s="291"/>
      <c r="AO55" s="291"/>
    </row>
    <row r="56" spans="1:41" s="97" customFormat="1" x14ac:dyDescent="0.2">
      <c r="A56" s="451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5"/>
      <c r="Z56" s="102"/>
      <c r="AA56" s="102"/>
      <c r="AB56" s="102"/>
      <c r="AC56" s="102"/>
      <c r="AD56" s="102"/>
      <c r="AE56" s="102"/>
      <c r="AF56" s="102"/>
      <c r="AG56" s="102"/>
      <c r="AH56" s="102"/>
      <c r="AL56" s="291"/>
      <c r="AM56" s="291"/>
      <c r="AN56" s="291"/>
      <c r="AO56" s="291"/>
    </row>
    <row r="57" spans="1:41" s="97" customFormat="1" x14ac:dyDescent="0.2">
      <c r="A57" s="451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5"/>
      <c r="Z57" s="102"/>
      <c r="AA57" s="102"/>
      <c r="AB57" s="102"/>
      <c r="AC57" s="102"/>
      <c r="AD57" s="102"/>
      <c r="AE57" s="102"/>
      <c r="AF57" s="102"/>
      <c r="AG57" s="102"/>
      <c r="AH57" s="102"/>
      <c r="AL57" s="291"/>
      <c r="AM57" s="291"/>
      <c r="AN57" s="291"/>
      <c r="AO57" s="291"/>
    </row>
    <row r="58" spans="1:41" s="97" customFormat="1" x14ac:dyDescent="0.2">
      <c r="A58" s="451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5"/>
      <c r="Z58" s="102"/>
      <c r="AA58" s="102"/>
      <c r="AB58" s="102"/>
      <c r="AC58" s="102"/>
      <c r="AD58" s="102"/>
      <c r="AE58" s="102"/>
      <c r="AF58" s="102"/>
      <c r="AG58" s="102"/>
      <c r="AH58" s="102"/>
      <c r="AL58" s="291"/>
      <c r="AM58" s="291"/>
      <c r="AN58" s="291"/>
      <c r="AO58" s="291"/>
    </row>
    <row r="59" spans="1:41" s="97" customFormat="1" x14ac:dyDescent="0.2">
      <c r="A59" s="451"/>
      <c r="B59" s="96"/>
      <c r="E59" s="98"/>
      <c r="F59" s="99"/>
      <c r="G59" s="100"/>
      <c r="H59" s="101"/>
      <c r="I59" s="101"/>
      <c r="J59" s="101"/>
      <c r="K59" s="101"/>
      <c r="L59" s="101"/>
      <c r="M59" s="101"/>
      <c r="N59" s="102"/>
      <c r="O59" s="102"/>
      <c r="P59" s="103"/>
      <c r="Q59" s="102"/>
      <c r="R59" s="102"/>
      <c r="S59" s="104"/>
      <c r="T59" s="105"/>
      <c r="U59" s="105"/>
      <c r="V59" s="105"/>
      <c r="W59" s="105"/>
      <c r="X59" s="105"/>
      <c r="Y59" s="105"/>
      <c r="Z59" s="102"/>
      <c r="AA59" s="102"/>
      <c r="AB59" s="102"/>
      <c r="AC59" s="102"/>
      <c r="AD59" s="102"/>
      <c r="AE59" s="102"/>
      <c r="AF59" s="102"/>
      <c r="AG59" s="102"/>
      <c r="AH59" s="102"/>
      <c r="AL59" s="291"/>
      <c r="AM59" s="291"/>
      <c r="AN59" s="291"/>
      <c r="AO59" s="291"/>
    </row>
    <row r="60" spans="1:41" s="97" customFormat="1" x14ac:dyDescent="0.2">
      <c r="A60" s="451"/>
      <c r="B60" s="96"/>
      <c r="E60" s="98"/>
      <c r="F60" s="99"/>
      <c r="G60" s="100"/>
      <c r="H60" s="101"/>
      <c r="I60" s="101"/>
      <c r="J60" s="101"/>
      <c r="K60" s="101"/>
      <c r="L60" s="101"/>
      <c r="M60" s="101"/>
      <c r="N60" s="102"/>
      <c r="O60" s="102"/>
      <c r="P60" s="103"/>
      <c r="Q60" s="102"/>
      <c r="R60" s="102"/>
      <c r="S60" s="104"/>
      <c r="T60" s="105"/>
      <c r="U60" s="105"/>
      <c r="V60" s="105"/>
      <c r="W60" s="105"/>
      <c r="X60" s="105"/>
      <c r="Y60" s="105"/>
      <c r="Z60" s="102"/>
      <c r="AA60" s="102"/>
      <c r="AB60" s="102"/>
      <c r="AC60" s="102"/>
      <c r="AD60" s="102"/>
      <c r="AE60" s="102"/>
      <c r="AF60" s="102"/>
      <c r="AG60" s="102"/>
      <c r="AH60" s="102"/>
      <c r="AL60" s="291"/>
      <c r="AM60" s="291"/>
      <c r="AN60" s="291"/>
      <c r="AO60" s="291"/>
    </row>
    <row r="61" spans="1:41" s="97" customFormat="1" x14ac:dyDescent="0.2">
      <c r="A61" s="451"/>
      <c r="B61" s="96"/>
      <c r="E61" s="98"/>
      <c r="F61" s="99"/>
      <c r="G61" s="100"/>
      <c r="H61" s="101"/>
      <c r="I61" s="101"/>
      <c r="J61" s="101"/>
      <c r="K61" s="101"/>
      <c r="L61" s="101"/>
      <c r="M61" s="101"/>
      <c r="N61" s="102"/>
      <c r="O61" s="102"/>
      <c r="P61" s="103"/>
      <c r="Q61" s="102"/>
      <c r="R61" s="102"/>
      <c r="S61" s="104"/>
      <c r="T61" s="105"/>
      <c r="U61" s="105"/>
      <c r="V61" s="105"/>
      <c r="W61" s="105"/>
      <c r="X61" s="105"/>
      <c r="Y61" s="105"/>
      <c r="Z61" s="102"/>
      <c r="AA61" s="102"/>
      <c r="AB61" s="102"/>
      <c r="AC61" s="102"/>
      <c r="AD61" s="102"/>
      <c r="AE61" s="102"/>
      <c r="AF61" s="102"/>
      <c r="AG61" s="102"/>
      <c r="AH61" s="102"/>
      <c r="AL61" s="291"/>
      <c r="AM61" s="291"/>
      <c r="AN61" s="291"/>
      <c r="AO61" s="291"/>
    </row>
    <row r="62" spans="1:41" s="97" customFormat="1" x14ac:dyDescent="0.2">
      <c r="A62" s="451"/>
      <c r="B62" s="96"/>
      <c r="E62" s="98"/>
      <c r="F62" s="99"/>
      <c r="G62" s="100"/>
      <c r="H62" s="101"/>
      <c r="I62" s="101"/>
      <c r="J62" s="101"/>
      <c r="K62" s="101"/>
      <c r="L62" s="101"/>
      <c r="M62" s="101"/>
      <c r="N62" s="102"/>
      <c r="O62" s="102"/>
      <c r="P62" s="103"/>
      <c r="Q62" s="102"/>
      <c r="R62" s="102"/>
      <c r="S62" s="104"/>
      <c r="T62" s="105"/>
      <c r="U62" s="105"/>
      <c r="V62" s="105"/>
      <c r="W62" s="105"/>
      <c r="X62" s="105"/>
      <c r="Y62" s="105"/>
      <c r="Z62" s="102"/>
      <c r="AA62" s="102"/>
      <c r="AB62" s="102"/>
      <c r="AC62" s="102"/>
      <c r="AD62" s="102"/>
      <c r="AE62" s="102"/>
      <c r="AF62" s="102"/>
      <c r="AG62" s="102"/>
      <c r="AH62" s="102"/>
      <c r="AL62" s="291"/>
      <c r="AM62" s="291"/>
      <c r="AN62" s="291"/>
      <c r="AO62" s="291"/>
    </row>
    <row r="63" spans="1:41" s="97" customFormat="1" x14ac:dyDescent="0.2">
      <c r="A63" s="451"/>
      <c r="B63" s="96"/>
      <c r="E63" s="98"/>
      <c r="F63" s="99"/>
      <c r="G63" s="100"/>
      <c r="H63" s="101"/>
      <c r="I63" s="101"/>
      <c r="J63" s="101"/>
      <c r="K63" s="101"/>
      <c r="L63" s="101"/>
      <c r="M63" s="101"/>
      <c r="N63" s="102"/>
      <c r="O63" s="102"/>
      <c r="P63" s="103"/>
      <c r="Q63" s="102"/>
      <c r="R63" s="102"/>
      <c r="S63" s="104"/>
      <c r="T63" s="105"/>
      <c r="U63" s="105"/>
      <c r="V63" s="105"/>
      <c r="W63" s="105"/>
      <c r="X63" s="105"/>
      <c r="Y63" s="105"/>
      <c r="Z63" s="102"/>
      <c r="AA63" s="102"/>
      <c r="AB63" s="102"/>
      <c r="AC63" s="102"/>
      <c r="AD63" s="102"/>
      <c r="AE63" s="102"/>
      <c r="AF63" s="102"/>
      <c r="AG63" s="102"/>
      <c r="AH63" s="102"/>
      <c r="AL63" s="291"/>
      <c r="AM63" s="291"/>
      <c r="AN63" s="291"/>
      <c r="AO63" s="291"/>
    </row>
    <row r="64" spans="1:41" s="97" customFormat="1" x14ac:dyDescent="0.2">
      <c r="A64" s="451"/>
      <c r="B64" s="96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2"/>
      <c r="P64" s="103"/>
      <c r="Q64" s="102"/>
      <c r="R64" s="102"/>
      <c r="S64" s="104"/>
      <c r="T64" s="105"/>
      <c r="U64" s="105"/>
      <c r="V64" s="105"/>
      <c r="W64" s="105"/>
      <c r="X64" s="105"/>
      <c r="Y64" s="105"/>
      <c r="Z64" s="102"/>
      <c r="AA64" s="102"/>
      <c r="AB64" s="102"/>
      <c r="AC64" s="102"/>
      <c r="AD64" s="102"/>
      <c r="AE64" s="102"/>
      <c r="AF64" s="102"/>
      <c r="AG64" s="102"/>
      <c r="AH64" s="102"/>
      <c r="AL64" s="291"/>
      <c r="AM64" s="291"/>
      <c r="AN64" s="291"/>
      <c r="AO64" s="291"/>
    </row>
    <row r="65" spans="1:41" s="97" customFormat="1" x14ac:dyDescent="0.2">
      <c r="A65" s="451"/>
      <c r="B65" s="96"/>
      <c r="E65" s="98"/>
      <c r="F65" s="99"/>
      <c r="G65" s="100"/>
      <c r="H65" s="101"/>
      <c r="I65" s="101"/>
      <c r="J65" s="101"/>
      <c r="K65" s="101"/>
      <c r="L65" s="101"/>
      <c r="M65" s="101"/>
      <c r="N65" s="102"/>
      <c r="O65" s="102"/>
      <c r="P65" s="103"/>
      <c r="Q65" s="102"/>
      <c r="R65" s="102"/>
      <c r="S65" s="104"/>
      <c r="T65" s="105"/>
      <c r="U65" s="105"/>
      <c r="V65" s="105"/>
      <c r="W65" s="105"/>
      <c r="X65" s="105"/>
      <c r="Y65" s="105"/>
      <c r="Z65" s="102"/>
      <c r="AA65" s="102"/>
      <c r="AB65" s="102"/>
      <c r="AC65" s="102"/>
      <c r="AD65" s="102"/>
      <c r="AE65" s="102"/>
      <c r="AF65" s="102"/>
      <c r="AG65" s="102"/>
      <c r="AH65" s="102"/>
      <c r="AL65" s="291"/>
      <c r="AM65" s="291"/>
      <c r="AN65" s="291"/>
      <c r="AO65" s="291"/>
    </row>
    <row r="66" spans="1:41" s="97" customFormat="1" x14ac:dyDescent="0.2">
      <c r="A66" s="451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5"/>
      <c r="Z66" s="102"/>
      <c r="AA66" s="102"/>
      <c r="AB66" s="102"/>
      <c r="AC66" s="102"/>
      <c r="AD66" s="102"/>
      <c r="AE66" s="102"/>
      <c r="AF66" s="102"/>
      <c r="AG66" s="102"/>
      <c r="AH66" s="102"/>
      <c r="AL66" s="291"/>
      <c r="AM66" s="291"/>
      <c r="AN66" s="291"/>
      <c r="AO66" s="291"/>
    </row>
    <row r="67" spans="1:41" s="97" customFormat="1" x14ac:dyDescent="0.2">
      <c r="A67" s="451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5"/>
      <c r="Z67" s="102"/>
      <c r="AA67" s="102"/>
      <c r="AB67" s="102"/>
      <c r="AC67" s="102"/>
      <c r="AD67" s="102"/>
      <c r="AE67" s="102"/>
      <c r="AF67" s="102"/>
      <c r="AG67" s="102"/>
      <c r="AH67" s="102"/>
      <c r="AL67" s="291"/>
      <c r="AM67" s="291"/>
      <c r="AN67" s="291"/>
      <c r="AO67" s="291"/>
    </row>
    <row r="68" spans="1:41" s="97" customFormat="1" x14ac:dyDescent="0.2">
      <c r="A68" s="451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5"/>
      <c r="Z68" s="102"/>
      <c r="AA68" s="102"/>
      <c r="AB68" s="102"/>
      <c r="AC68" s="102"/>
      <c r="AD68" s="102"/>
      <c r="AE68" s="102"/>
      <c r="AF68" s="102"/>
      <c r="AG68" s="102"/>
      <c r="AH68" s="102"/>
      <c r="AL68" s="291"/>
      <c r="AM68" s="291"/>
      <c r="AN68" s="291"/>
      <c r="AO68" s="291"/>
    </row>
    <row r="69" spans="1:41" s="97" customFormat="1" x14ac:dyDescent="0.2">
      <c r="A69" s="451"/>
      <c r="B69" s="96"/>
      <c r="E69" s="98"/>
      <c r="F69" s="99"/>
      <c r="G69" s="100"/>
      <c r="H69" s="101"/>
      <c r="I69" s="101"/>
      <c r="J69" s="101"/>
      <c r="K69" s="101"/>
      <c r="L69" s="101"/>
      <c r="M69" s="101"/>
      <c r="N69" s="102"/>
      <c r="O69" s="102"/>
      <c r="P69" s="103"/>
      <c r="Q69" s="102"/>
      <c r="R69" s="102"/>
      <c r="S69" s="104"/>
      <c r="T69" s="105"/>
      <c r="U69" s="105"/>
      <c r="V69" s="105"/>
      <c r="W69" s="105"/>
      <c r="X69" s="105"/>
      <c r="Y69" s="105"/>
      <c r="Z69" s="102"/>
      <c r="AA69" s="102"/>
      <c r="AB69" s="102"/>
      <c r="AC69" s="102"/>
      <c r="AD69" s="102"/>
      <c r="AE69" s="102"/>
      <c r="AF69" s="102"/>
      <c r="AG69" s="102"/>
      <c r="AH69" s="102"/>
      <c r="AL69" s="291"/>
      <c r="AM69" s="291"/>
      <c r="AN69" s="291"/>
      <c r="AO69" s="291"/>
    </row>
    <row r="70" spans="1:41" s="97" customFormat="1" x14ac:dyDescent="0.2">
      <c r="A70" s="451"/>
      <c r="B70" s="96"/>
      <c r="E70" s="98"/>
      <c r="F70" s="99"/>
      <c r="G70" s="100"/>
      <c r="H70" s="101"/>
      <c r="I70" s="101"/>
      <c r="J70" s="101"/>
      <c r="K70" s="101"/>
      <c r="L70" s="101"/>
      <c r="M70" s="101"/>
      <c r="N70" s="102"/>
      <c r="O70" s="102"/>
      <c r="P70" s="103"/>
      <c r="Q70" s="102"/>
      <c r="R70" s="102"/>
      <c r="S70" s="104"/>
      <c r="T70" s="105"/>
      <c r="U70" s="105"/>
      <c r="V70" s="105"/>
      <c r="W70" s="105"/>
      <c r="X70" s="105"/>
      <c r="Y70" s="105"/>
      <c r="Z70" s="102"/>
      <c r="AA70" s="102"/>
      <c r="AB70" s="102"/>
      <c r="AC70" s="102"/>
      <c r="AD70" s="102"/>
      <c r="AE70" s="102"/>
      <c r="AF70" s="102"/>
      <c r="AG70" s="102"/>
      <c r="AH70" s="102"/>
      <c r="AL70" s="291"/>
      <c r="AM70" s="291"/>
      <c r="AN70" s="291"/>
      <c r="AO70" s="291"/>
    </row>
    <row r="71" spans="1:41" s="97" customFormat="1" x14ac:dyDescent="0.2">
      <c r="A71" s="451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5"/>
      <c r="Z71" s="102"/>
      <c r="AA71" s="102"/>
      <c r="AB71" s="102"/>
      <c r="AC71" s="102"/>
      <c r="AD71" s="102"/>
      <c r="AE71" s="102"/>
      <c r="AF71" s="102"/>
      <c r="AG71" s="102"/>
      <c r="AH71" s="102"/>
      <c r="AL71" s="291"/>
      <c r="AM71" s="291"/>
      <c r="AN71" s="291"/>
      <c r="AO71" s="291"/>
    </row>
    <row r="72" spans="1:41" s="97" customFormat="1" x14ac:dyDescent="0.2">
      <c r="A72" s="451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5"/>
      <c r="Z72" s="102"/>
      <c r="AA72" s="102"/>
      <c r="AB72" s="102"/>
      <c r="AC72" s="102"/>
      <c r="AD72" s="102"/>
      <c r="AE72" s="102"/>
      <c r="AF72" s="102"/>
      <c r="AG72" s="102"/>
      <c r="AH72" s="102"/>
      <c r="AL72" s="291"/>
      <c r="AM72" s="291"/>
      <c r="AN72" s="291"/>
      <c r="AO72" s="291"/>
    </row>
    <row r="73" spans="1:41" s="97" customFormat="1" x14ac:dyDescent="0.2">
      <c r="A73" s="451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5"/>
      <c r="Z73" s="102"/>
      <c r="AA73" s="102"/>
      <c r="AB73" s="102"/>
      <c r="AC73" s="102"/>
      <c r="AD73" s="102"/>
      <c r="AE73" s="102"/>
      <c r="AF73" s="102"/>
      <c r="AG73" s="102"/>
      <c r="AH73" s="102"/>
      <c r="AL73" s="291"/>
      <c r="AM73" s="291"/>
      <c r="AN73" s="291"/>
      <c r="AO73" s="291"/>
    </row>
    <row r="74" spans="1:41" s="97" customFormat="1" x14ac:dyDescent="0.2">
      <c r="A74" s="451"/>
      <c r="B74" s="96"/>
      <c r="E74" s="98"/>
      <c r="F74" s="99"/>
      <c r="G74" s="100"/>
      <c r="H74" s="101"/>
      <c r="I74" s="101"/>
      <c r="J74" s="101"/>
      <c r="K74" s="101"/>
      <c r="L74" s="101"/>
      <c r="M74" s="101"/>
      <c r="N74" s="102"/>
      <c r="O74" s="102"/>
      <c r="P74" s="103"/>
      <c r="Q74" s="102"/>
      <c r="R74" s="102"/>
      <c r="S74" s="104"/>
      <c r="T74" s="105"/>
      <c r="U74" s="105"/>
      <c r="V74" s="105"/>
      <c r="W74" s="105"/>
      <c r="X74" s="105"/>
      <c r="Y74" s="105"/>
      <c r="Z74" s="102"/>
      <c r="AA74" s="102"/>
      <c r="AB74" s="102"/>
      <c r="AC74" s="102"/>
      <c r="AD74" s="102"/>
      <c r="AE74" s="102"/>
      <c r="AF74" s="102"/>
      <c r="AG74" s="102"/>
      <c r="AH74" s="102"/>
      <c r="AL74" s="291"/>
      <c r="AM74" s="291"/>
      <c r="AN74" s="291"/>
      <c r="AO74" s="291"/>
    </row>
    <row r="75" spans="1:41" s="97" customFormat="1" x14ac:dyDescent="0.2">
      <c r="A75" s="451"/>
      <c r="B75" s="96"/>
      <c r="E75" s="98"/>
      <c r="F75" s="99"/>
      <c r="G75" s="100"/>
      <c r="H75" s="101"/>
      <c r="I75" s="101"/>
      <c r="J75" s="101"/>
      <c r="K75" s="101"/>
      <c r="L75" s="101"/>
      <c r="M75" s="101"/>
      <c r="N75" s="102"/>
      <c r="O75" s="102"/>
      <c r="P75" s="103"/>
      <c r="Q75" s="102"/>
      <c r="R75" s="102"/>
      <c r="S75" s="104"/>
      <c r="T75" s="105"/>
      <c r="U75" s="105"/>
      <c r="V75" s="105"/>
      <c r="W75" s="105"/>
      <c r="X75" s="105"/>
      <c r="Y75" s="105"/>
      <c r="Z75" s="102"/>
      <c r="AA75" s="102"/>
      <c r="AB75" s="102"/>
      <c r="AC75" s="102"/>
      <c r="AD75" s="102"/>
      <c r="AE75" s="102"/>
      <c r="AF75" s="102"/>
      <c r="AG75" s="102"/>
      <c r="AH75" s="102"/>
      <c r="AL75" s="291"/>
      <c r="AM75" s="291"/>
      <c r="AN75" s="291"/>
      <c r="AO75" s="291"/>
    </row>
    <row r="76" spans="1:41" s="97" customFormat="1" x14ac:dyDescent="0.2">
      <c r="A76" s="451"/>
      <c r="B76" s="96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2"/>
      <c r="P76" s="103"/>
      <c r="Q76" s="102"/>
      <c r="R76" s="102"/>
      <c r="S76" s="104"/>
      <c r="T76" s="105"/>
      <c r="U76" s="105"/>
      <c r="V76" s="105"/>
      <c r="W76" s="105"/>
      <c r="X76" s="105"/>
      <c r="Y76" s="105"/>
      <c r="Z76" s="102"/>
      <c r="AA76" s="102"/>
      <c r="AB76" s="102"/>
      <c r="AC76" s="102"/>
      <c r="AD76" s="102"/>
      <c r="AE76" s="102"/>
      <c r="AF76" s="102"/>
      <c r="AG76" s="102"/>
      <c r="AH76" s="102"/>
      <c r="AL76" s="291"/>
      <c r="AM76" s="291"/>
      <c r="AN76" s="291"/>
      <c r="AO76" s="291"/>
    </row>
    <row r="77" spans="1:41" s="97" customFormat="1" x14ac:dyDescent="0.2">
      <c r="A77" s="451"/>
      <c r="B77" s="96"/>
      <c r="E77" s="98"/>
      <c r="F77" s="99"/>
      <c r="G77" s="100"/>
      <c r="H77" s="101"/>
      <c r="I77" s="101"/>
      <c r="J77" s="101"/>
      <c r="K77" s="101"/>
      <c r="L77" s="101"/>
      <c r="M77" s="101"/>
      <c r="N77" s="102"/>
      <c r="O77" s="102"/>
      <c r="P77" s="103"/>
      <c r="Q77" s="102"/>
      <c r="R77" s="102"/>
      <c r="S77" s="104"/>
      <c r="T77" s="105"/>
      <c r="U77" s="105"/>
      <c r="V77" s="105"/>
      <c r="W77" s="105"/>
      <c r="X77" s="105"/>
      <c r="Y77" s="105"/>
      <c r="Z77" s="102"/>
      <c r="AA77" s="102"/>
      <c r="AB77" s="102"/>
      <c r="AC77" s="102"/>
      <c r="AD77" s="102"/>
      <c r="AE77" s="102"/>
      <c r="AF77" s="102"/>
      <c r="AG77" s="102"/>
      <c r="AH77" s="102"/>
      <c r="AL77" s="291"/>
      <c r="AM77" s="291"/>
      <c r="AN77" s="291"/>
      <c r="AO77" s="291"/>
    </row>
    <row r="78" spans="1:41" s="97" customFormat="1" x14ac:dyDescent="0.2">
      <c r="A78" s="451"/>
      <c r="B78" s="96"/>
      <c r="E78" s="98"/>
      <c r="F78" s="99"/>
      <c r="G78" s="100"/>
      <c r="H78" s="101"/>
      <c r="I78" s="101"/>
      <c r="J78" s="101"/>
      <c r="K78" s="101"/>
      <c r="L78" s="101"/>
      <c r="M78" s="101"/>
      <c r="N78" s="102"/>
      <c r="O78" s="102"/>
      <c r="P78" s="103"/>
      <c r="Q78" s="102"/>
      <c r="R78" s="102"/>
      <c r="S78" s="104"/>
      <c r="T78" s="105"/>
      <c r="U78" s="105"/>
      <c r="V78" s="105"/>
      <c r="W78" s="105"/>
      <c r="X78" s="105"/>
      <c r="Y78" s="105"/>
      <c r="Z78" s="102"/>
      <c r="AA78" s="102"/>
      <c r="AB78" s="102"/>
      <c r="AC78" s="102"/>
      <c r="AD78" s="102"/>
      <c r="AE78" s="102"/>
      <c r="AF78" s="102"/>
      <c r="AG78" s="102"/>
      <c r="AH78" s="102"/>
      <c r="AL78" s="291"/>
      <c r="AM78" s="291"/>
      <c r="AN78" s="291"/>
      <c r="AO78" s="291"/>
    </row>
    <row r="79" spans="1:41" s="97" customFormat="1" x14ac:dyDescent="0.2">
      <c r="A79" s="451"/>
      <c r="B79" s="96"/>
      <c r="E79" s="98"/>
      <c r="F79" s="99"/>
      <c r="G79" s="100"/>
      <c r="H79" s="101"/>
      <c r="I79" s="101"/>
      <c r="J79" s="101"/>
      <c r="K79" s="101"/>
      <c r="L79" s="101"/>
      <c r="M79" s="101"/>
      <c r="N79" s="102"/>
      <c r="O79" s="102"/>
      <c r="P79" s="103"/>
      <c r="Q79" s="102"/>
      <c r="R79" s="102"/>
      <c r="S79" s="104"/>
      <c r="T79" s="105"/>
      <c r="U79" s="105"/>
      <c r="V79" s="105"/>
      <c r="W79" s="105"/>
      <c r="X79" s="105"/>
      <c r="Y79" s="105"/>
      <c r="Z79" s="102"/>
      <c r="AA79" s="102"/>
      <c r="AB79" s="102"/>
      <c r="AC79" s="102"/>
      <c r="AD79" s="102"/>
      <c r="AE79" s="102"/>
      <c r="AF79" s="102"/>
      <c r="AG79" s="102"/>
      <c r="AH79" s="102"/>
      <c r="AL79" s="291"/>
      <c r="AM79" s="291"/>
      <c r="AN79" s="291"/>
      <c r="AO79" s="291"/>
    </row>
    <row r="80" spans="1:41" s="97" customFormat="1" x14ac:dyDescent="0.2">
      <c r="A80" s="451"/>
      <c r="B80" s="96"/>
      <c r="E80" s="98"/>
      <c r="F80" s="99"/>
      <c r="G80" s="100"/>
      <c r="H80" s="101"/>
      <c r="I80" s="101"/>
      <c r="J80" s="101"/>
      <c r="K80" s="101"/>
      <c r="L80" s="101"/>
      <c r="M80" s="101"/>
      <c r="N80" s="102"/>
      <c r="O80" s="102"/>
      <c r="P80" s="103"/>
      <c r="Q80" s="102"/>
      <c r="R80" s="102"/>
      <c r="S80" s="104"/>
      <c r="T80" s="105"/>
      <c r="U80" s="105"/>
      <c r="V80" s="105"/>
      <c r="W80" s="105"/>
      <c r="X80" s="105"/>
      <c r="Y80" s="105"/>
      <c r="Z80" s="102"/>
      <c r="AA80" s="102"/>
      <c r="AB80" s="102"/>
      <c r="AC80" s="102"/>
      <c r="AD80" s="102"/>
      <c r="AE80" s="102"/>
      <c r="AF80" s="102"/>
      <c r="AG80" s="102"/>
      <c r="AH80" s="102"/>
      <c r="AL80" s="291"/>
      <c r="AM80" s="291"/>
      <c r="AN80" s="291"/>
      <c r="AO80" s="291"/>
    </row>
    <row r="81" spans="1:41" s="97" customFormat="1" x14ac:dyDescent="0.2">
      <c r="A81" s="451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5"/>
      <c r="Z81" s="102"/>
      <c r="AA81" s="102"/>
      <c r="AB81" s="102"/>
      <c r="AC81" s="102"/>
      <c r="AD81" s="102"/>
      <c r="AE81" s="102"/>
      <c r="AF81" s="102"/>
      <c r="AG81" s="102"/>
      <c r="AH81" s="102"/>
      <c r="AL81" s="291"/>
      <c r="AM81" s="291"/>
      <c r="AN81" s="291"/>
      <c r="AO81" s="291"/>
    </row>
    <row r="82" spans="1:41" s="97" customFormat="1" x14ac:dyDescent="0.2">
      <c r="A82" s="451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5"/>
      <c r="Z82" s="102"/>
      <c r="AA82" s="102"/>
      <c r="AB82" s="102"/>
      <c r="AC82" s="102"/>
      <c r="AD82" s="102"/>
      <c r="AE82" s="102"/>
      <c r="AF82" s="102"/>
      <c r="AG82" s="102"/>
      <c r="AH82" s="102"/>
      <c r="AL82" s="291"/>
      <c r="AM82" s="291"/>
      <c r="AN82" s="291"/>
      <c r="AO82" s="291"/>
    </row>
    <row r="83" spans="1:41" s="97" customFormat="1" x14ac:dyDescent="0.2">
      <c r="A83" s="451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5"/>
      <c r="Z83" s="102"/>
      <c r="AA83" s="102"/>
      <c r="AB83" s="102"/>
      <c r="AC83" s="102"/>
      <c r="AD83" s="102"/>
      <c r="AE83" s="102"/>
      <c r="AF83" s="102"/>
      <c r="AG83" s="102"/>
      <c r="AH83" s="102"/>
      <c r="AL83" s="291"/>
      <c r="AM83" s="291"/>
      <c r="AN83" s="291"/>
      <c r="AO83" s="291"/>
    </row>
    <row r="84" spans="1:41" s="97" customFormat="1" x14ac:dyDescent="0.2">
      <c r="A84" s="451"/>
      <c r="B84" s="96"/>
      <c r="E84" s="98"/>
      <c r="F84" s="99"/>
      <c r="G84" s="100"/>
      <c r="H84" s="101"/>
      <c r="I84" s="101"/>
      <c r="J84" s="101"/>
      <c r="K84" s="101"/>
      <c r="L84" s="101"/>
      <c r="M84" s="101"/>
      <c r="N84" s="102"/>
      <c r="O84" s="102"/>
      <c r="P84" s="103"/>
      <c r="Q84" s="102"/>
      <c r="R84" s="102"/>
      <c r="S84" s="104"/>
      <c r="T84" s="105"/>
      <c r="U84" s="105"/>
      <c r="V84" s="105"/>
      <c r="W84" s="105"/>
      <c r="X84" s="105"/>
      <c r="Y84" s="105"/>
      <c r="Z84" s="102"/>
      <c r="AA84" s="102"/>
      <c r="AB84" s="102"/>
      <c r="AC84" s="102"/>
      <c r="AD84" s="102"/>
      <c r="AE84" s="102"/>
      <c r="AF84" s="102"/>
      <c r="AG84" s="102"/>
      <c r="AH84" s="102"/>
      <c r="AL84" s="291"/>
      <c r="AM84" s="291"/>
      <c r="AN84" s="291"/>
      <c r="AO84" s="291"/>
    </row>
    <row r="85" spans="1:41" s="97" customFormat="1" x14ac:dyDescent="0.2">
      <c r="A85" s="451"/>
      <c r="B85" s="96"/>
      <c r="E85" s="98"/>
      <c r="F85" s="99"/>
      <c r="G85" s="100"/>
      <c r="H85" s="101"/>
      <c r="I85" s="101"/>
      <c r="J85" s="101"/>
      <c r="K85" s="101"/>
      <c r="L85" s="101"/>
      <c r="M85" s="101"/>
      <c r="N85" s="102"/>
      <c r="O85" s="102"/>
      <c r="P85" s="103"/>
      <c r="Q85" s="102"/>
      <c r="R85" s="102"/>
      <c r="S85" s="104"/>
      <c r="T85" s="105"/>
      <c r="U85" s="105"/>
      <c r="V85" s="105"/>
      <c r="W85" s="105"/>
      <c r="X85" s="105"/>
      <c r="Y85" s="105"/>
      <c r="Z85" s="102"/>
      <c r="AA85" s="102"/>
      <c r="AB85" s="102"/>
      <c r="AC85" s="102"/>
      <c r="AD85" s="102"/>
      <c r="AE85" s="102"/>
      <c r="AF85" s="102"/>
      <c r="AG85" s="102"/>
      <c r="AH85" s="102"/>
      <c r="AL85" s="291"/>
      <c r="AM85" s="291"/>
      <c r="AN85" s="291"/>
      <c r="AO85" s="291"/>
    </row>
    <row r="86" spans="1:41" s="97" customFormat="1" x14ac:dyDescent="0.2">
      <c r="A86" s="451"/>
      <c r="B86" s="96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2"/>
      <c r="P86" s="103"/>
      <c r="Q86" s="102"/>
      <c r="R86" s="102"/>
      <c r="S86" s="104"/>
      <c r="T86" s="105"/>
      <c r="U86" s="105"/>
      <c r="V86" s="105"/>
      <c r="W86" s="105"/>
      <c r="X86" s="105"/>
      <c r="Y86" s="105"/>
      <c r="Z86" s="102"/>
      <c r="AA86" s="102"/>
      <c r="AB86" s="102"/>
      <c r="AC86" s="102"/>
      <c r="AD86" s="102"/>
      <c r="AE86" s="102"/>
      <c r="AF86" s="102"/>
      <c r="AG86" s="102"/>
      <c r="AH86" s="102"/>
      <c r="AL86" s="291"/>
      <c r="AM86" s="291"/>
      <c r="AN86" s="291"/>
      <c r="AO86" s="291"/>
    </row>
    <row r="87" spans="1:41" s="97" customFormat="1" x14ac:dyDescent="0.2">
      <c r="A87" s="451"/>
      <c r="B87" s="96"/>
      <c r="E87" s="98"/>
      <c r="F87" s="99"/>
      <c r="G87" s="100"/>
      <c r="H87" s="101"/>
      <c r="I87" s="101"/>
      <c r="J87" s="101"/>
      <c r="K87" s="101"/>
      <c r="L87" s="101"/>
      <c r="M87" s="101"/>
      <c r="N87" s="102"/>
      <c r="O87" s="102"/>
      <c r="P87" s="103"/>
      <c r="Q87" s="102"/>
      <c r="R87" s="102"/>
      <c r="S87" s="104"/>
      <c r="T87" s="105"/>
      <c r="U87" s="105"/>
      <c r="V87" s="105"/>
      <c r="W87" s="105"/>
      <c r="X87" s="105"/>
      <c r="Y87" s="105"/>
      <c r="Z87" s="102"/>
      <c r="AA87" s="102"/>
      <c r="AB87" s="102"/>
      <c r="AC87" s="102"/>
      <c r="AD87" s="102"/>
      <c r="AE87" s="102"/>
      <c r="AF87" s="102"/>
      <c r="AG87" s="102"/>
      <c r="AH87" s="102"/>
      <c r="AL87" s="291"/>
      <c r="AM87" s="291"/>
      <c r="AN87" s="291"/>
      <c r="AO87" s="291"/>
    </row>
    <row r="88" spans="1:41" s="97" customFormat="1" x14ac:dyDescent="0.2">
      <c r="A88" s="451"/>
      <c r="B88" s="96"/>
      <c r="E88" s="98"/>
      <c r="F88" s="99"/>
      <c r="G88" s="100"/>
      <c r="H88" s="101"/>
      <c r="I88" s="101"/>
      <c r="J88" s="101"/>
      <c r="K88" s="101"/>
      <c r="L88" s="101"/>
      <c r="M88" s="101"/>
      <c r="N88" s="102"/>
      <c r="O88" s="102"/>
      <c r="P88" s="103"/>
      <c r="Q88" s="102"/>
      <c r="R88" s="102"/>
      <c r="S88" s="104"/>
      <c r="T88" s="105"/>
      <c r="U88" s="105"/>
      <c r="V88" s="105"/>
      <c r="W88" s="105"/>
      <c r="X88" s="105"/>
      <c r="Y88" s="105"/>
      <c r="Z88" s="102"/>
      <c r="AA88" s="102"/>
      <c r="AB88" s="102"/>
      <c r="AC88" s="102"/>
      <c r="AD88" s="102"/>
      <c r="AE88" s="102"/>
      <c r="AF88" s="102"/>
      <c r="AG88" s="102"/>
      <c r="AH88" s="102"/>
      <c r="AL88" s="291"/>
      <c r="AM88" s="291"/>
      <c r="AN88" s="291"/>
      <c r="AO88" s="291"/>
    </row>
    <row r="89" spans="1:41" s="97" customFormat="1" x14ac:dyDescent="0.2">
      <c r="A89" s="451"/>
      <c r="B89" s="96"/>
      <c r="E89" s="98"/>
      <c r="F89" s="99"/>
      <c r="G89" s="100"/>
      <c r="H89" s="101"/>
      <c r="I89" s="101"/>
      <c r="J89" s="101"/>
      <c r="K89" s="101"/>
      <c r="L89" s="101"/>
      <c r="M89" s="101"/>
      <c r="N89" s="102"/>
      <c r="O89" s="102"/>
      <c r="P89" s="103"/>
      <c r="Q89" s="102"/>
      <c r="R89" s="102"/>
      <c r="S89" s="104"/>
      <c r="T89" s="105"/>
      <c r="U89" s="105"/>
      <c r="V89" s="105"/>
      <c r="W89" s="105"/>
      <c r="X89" s="105"/>
      <c r="Y89" s="105"/>
      <c r="Z89" s="102"/>
      <c r="AA89" s="102"/>
      <c r="AB89" s="102"/>
      <c r="AC89" s="102"/>
      <c r="AD89" s="102"/>
      <c r="AE89" s="102"/>
      <c r="AF89" s="102"/>
      <c r="AG89" s="102"/>
      <c r="AH89" s="102"/>
      <c r="AL89" s="291"/>
      <c r="AM89" s="291"/>
      <c r="AN89" s="291"/>
      <c r="AO89" s="291"/>
    </row>
    <row r="90" spans="1:41" s="97" customFormat="1" x14ac:dyDescent="0.2">
      <c r="A90" s="451"/>
      <c r="B90" s="96"/>
      <c r="E90" s="98"/>
      <c r="F90" s="99"/>
      <c r="G90" s="100"/>
      <c r="H90" s="101"/>
      <c r="I90" s="101"/>
      <c r="J90" s="101"/>
      <c r="K90" s="101"/>
      <c r="L90" s="101"/>
      <c r="M90" s="101"/>
      <c r="N90" s="102"/>
      <c r="O90" s="102"/>
      <c r="P90" s="103"/>
      <c r="Q90" s="102"/>
      <c r="R90" s="102"/>
      <c r="S90" s="104"/>
      <c r="T90" s="105"/>
      <c r="U90" s="105"/>
      <c r="V90" s="105"/>
      <c r="W90" s="105"/>
      <c r="X90" s="105"/>
      <c r="Y90" s="105"/>
      <c r="Z90" s="102"/>
      <c r="AA90" s="102"/>
      <c r="AB90" s="102"/>
      <c r="AC90" s="102"/>
      <c r="AD90" s="102"/>
      <c r="AE90" s="102"/>
      <c r="AF90" s="102"/>
      <c r="AG90" s="102"/>
      <c r="AH90" s="102"/>
      <c r="AL90" s="291"/>
      <c r="AM90" s="291"/>
      <c r="AN90" s="291"/>
      <c r="AO90" s="291"/>
    </row>
    <row r="91" spans="1:41" s="97" customFormat="1" x14ac:dyDescent="0.2">
      <c r="A91" s="451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5"/>
      <c r="Z91" s="102"/>
      <c r="AA91" s="102"/>
      <c r="AB91" s="102"/>
      <c r="AC91" s="102"/>
      <c r="AD91" s="102"/>
      <c r="AE91" s="102"/>
      <c r="AF91" s="102"/>
      <c r="AG91" s="102"/>
      <c r="AH91" s="102"/>
      <c r="AL91" s="291"/>
      <c r="AM91" s="291"/>
      <c r="AN91" s="291"/>
      <c r="AO91" s="291"/>
    </row>
    <row r="92" spans="1:41" s="97" customFormat="1" x14ac:dyDescent="0.2">
      <c r="A92" s="451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5"/>
      <c r="Z92" s="102"/>
      <c r="AA92" s="102"/>
      <c r="AB92" s="102"/>
      <c r="AC92" s="102"/>
      <c r="AD92" s="102"/>
      <c r="AE92" s="102"/>
      <c r="AF92" s="102"/>
      <c r="AG92" s="102"/>
      <c r="AH92" s="102"/>
      <c r="AL92" s="291"/>
      <c r="AM92" s="291"/>
      <c r="AN92" s="291"/>
      <c r="AO92" s="291"/>
    </row>
    <row r="93" spans="1:41" s="97" customFormat="1" x14ac:dyDescent="0.2">
      <c r="A93" s="451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5"/>
      <c r="Z93" s="102"/>
      <c r="AA93" s="102"/>
      <c r="AB93" s="102"/>
      <c r="AC93" s="102"/>
      <c r="AD93" s="102"/>
      <c r="AE93" s="102"/>
      <c r="AF93" s="102"/>
      <c r="AG93" s="102"/>
      <c r="AH93" s="102"/>
      <c r="AL93" s="291"/>
      <c r="AM93" s="291"/>
      <c r="AN93" s="291"/>
      <c r="AO93" s="291"/>
    </row>
    <row r="94" spans="1:41" s="97" customFormat="1" x14ac:dyDescent="0.2">
      <c r="A94" s="451"/>
      <c r="B94" s="96"/>
      <c r="E94" s="98"/>
      <c r="F94" s="99"/>
      <c r="G94" s="100"/>
      <c r="H94" s="101"/>
      <c r="I94" s="101"/>
      <c r="J94" s="101"/>
      <c r="K94" s="101"/>
      <c r="L94" s="101"/>
      <c r="M94" s="101"/>
      <c r="N94" s="102"/>
      <c r="O94" s="102"/>
      <c r="P94" s="103"/>
      <c r="Q94" s="102"/>
      <c r="R94" s="102"/>
      <c r="S94" s="104"/>
      <c r="T94" s="105"/>
      <c r="U94" s="105"/>
      <c r="V94" s="105"/>
      <c r="W94" s="105"/>
      <c r="X94" s="105"/>
      <c r="Y94" s="105"/>
      <c r="Z94" s="102"/>
      <c r="AA94" s="102"/>
      <c r="AB94" s="102"/>
      <c r="AC94" s="102"/>
      <c r="AD94" s="102"/>
      <c r="AE94" s="102"/>
      <c r="AF94" s="102"/>
      <c r="AG94" s="102"/>
      <c r="AH94" s="102"/>
      <c r="AL94" s="291"/>
      <c r="AM94" s="291"/>
      <c r="AN94" s="291"/>
      <c r="AO94" s="291"/>
    </row>
    <row r="95" spans="1:41" s="97" customFormat="1" x14ac:dyDescent="0.2">
      <c r="A95" s="451"/>
      <c r="B95" s="96"/>
      <c r="E95" s="98"/>
      <c r="F95" s="99"/>
      <c r="G95" s="100"/>
      <c r="H95" s="101"/>
      <c r="I95" s="101"/>
      <c r="J95" s="101"/>
      <c r="K95" s="101"/>
      <c r="L95" s="101"/>
      <c r="M95" s="101"/>
      <c r="N95" s="102"/>
      <c r="O95" s="102"/>
      <c r="P95" s="103"/>
      <c r="Q95" s="102"/>
      <c r="R95" s="102"/>
      <c r="S95" s="104"/>
      <c r="T95" s="105"/>
      <c r="U95" s="105"/>
      <c r="V95" s="105"/>
      <c r="W95" s="105"/>
      <c r="X95" s="105"/>
      <c r="Y95" s="105"/>
      <c r="Z95" s="102"/>
      <c r="AA95" s="102"/>
      <c r="AB95" s="102"/>
      <c r="AC95" s="102"/>
      <c r="AD95" s="102"/>
      <c r="AE95" s="102"/>
      <c r="AF95" s="102"/>
      <c r="AG95" s="102"/>
      <c r="AH95" s="102"/>
      <c r="AL95" s="291"/>
      <c r="AM95" s="291"/>
      <c r="AN95" s="291"/>
      <c r="AO95" s="291"/>
    </row>
    <row r="96" spans="1:41" s="97" customFormat="1" x14ac:dyDescent="0.2">
      <c r="A96" s="451"/>
      <c r="B96" s="96"/>
      <c r="E96" s="98"/>
      <c r="F96" s="99"/>
      <c r="G96" s="100"/>
      <c r="H96" s="101"/>
      <c r="I96" s="101"/>
      <c r="J96" s="101"/>
      <c r="K96" s="101"/>
      <c r="L96" s="101"/>
      <c r="M96" s="101"/>
      <c r="N96" s="102"/>
      <c r="O96" s="102"/>
      <c r="P96" s="103"/>
      <c r="Q96" s="102"/>
      <c r="R96" s="102"/>
      <c r="S96" s="104"/>
      <c r="T96" s="105"/>
      <c r="U96" s="105"/>
      <c r="V96" s="105"/>
      <c r="W96" s="105"/>
      <c r="X96" s="105"/>
      <c r="Y96" s="105"/>
      <c r="Z96" s="102"/>
      <c r="AA96" s="102"/>
      <c r="AB96" s="102"/>
      <c r="AC96" s="102"/>
      <c r="AD96" s="102"/>
      <c r="AE96" s="102"/>
      <c r="AF96" s="102"/>
      <c r="AG96" s="102"/>
      <c r="AH96" s="102"/>
      <c r="AL96" s="291"/>
      <c r="AM96" s="291"/>
      <c r="AN96" s="291"/>
      <c r="AO96" s="291"/>
    </row>
    <row r="97" spans="1:41" s="97" customFormat="1" x14ac:dyDescent="0.2">
      <c r="A97" s="451"/>
      <c r="B97" s="96"/>
      <c r="E97" s="98"/>
      <c r="F97" s="99"/>
      <c r="G97" s="100"/>
      <c r="H97" s="101"/>
      <c r="I97" s="101"/>
      <c r="J97" s="101"/>
      <c r="K97" s="101"/>
      <c r="L97" s="101"/>
      <c r="M97" s="101"/>
      <c r="N97" s="102"/>
      <c r="O97" s="102"/>
      <c r="P97" s="103"/>
      <c r="Q97" s="102"/>
      <c r="R97" s="102"/>
      <c r="S97" s="104"/>
      <c r="T97" s="105"/>
      <c r="U97" s="105"/>
      <c r="V97" s="105"/>
      <c r="W97" s="105"/>
      <c r="X97" s="105"/>
      <c r="Y97" s="105"/>
      <c r="Z97" s="102"/>
      <c r="AA97" s="102"/>
      <c r="AB97" s="102"/>
      <c r="AC97" s="102"/>
      <c r="AD97" s="102"/>
      <c r="AE97" s="102"/>
      <c r="AF97" s="102"/>
      <c r="AG97" s="102"/>
      <c r="AH97" s="102"/>
      <c r="AL97" s="291"/>
      <c r="AM97" s="291"/>
      <c r="AN97" s="291"/>
      <c r="AO97" s="291"/>
    </row>
    <row r="98" spans="1:41" s="97" customFormat="1" x14ac:dyDescent="0.2">
      <c r="A98" s="451"/>
      <c r="B98" s="96"/>
      <c r="E98" s="98"/>
      <c r="F98" s="99"/>
      <c r="G98" s="100"/>
      <c r="H98" s="101"/>
      <c r="I98" s="101"/>
      <c r="J98" s="101"/>
      <c r="K98" s="101"/>
      <c r="L98" s="101"/>
      <c r="M98" s="101"/>
      <c r="N98" s="102"/>
      <c r="O98" s="102"/>
      <c r="P98" s="103"/>
      <c r="Q98" s="102"/>
      <c r="R98" s="102"/>
      <c r="S98" s="104"/>
      <c r="T98" s="105"/>
      <c r="U98" s="105"/>
      <c r="V98" s="105"/>
      <c r="W98" s="105"/>
      <c r="X98" s="105"/>
      <c r="Y98" s="105"/>
      <c r="Z98" s="102"/>
      <c r="AA98" s="102"/>
      <c r="AB98" s="102"/>
      <c r="AC98" s="102"/>
      <c r="AD98" s="102"/>
      <c r="AE98" s="102"/>
      <c r="AF98" s="102"/>
      <c r="AG98" s="102"/>
      <c r="AH98" s="102"/>
      <c r="AL98" s="291"/>
      <c r="AM98" s="291"/>
      <c r="AN98" s="291"/>
      <c r="AO98" s="291"/>
    </row>
    <row r="99" spans="1:41" s="97" customFormat="1" x14ac:dyDescent="0.2">
      <c r="A99" s="451"/>
      <c r="B99" s="96"/>
      <c r="E99" s="98"/>
      <c r="F99" s="99"/>
      <c r="G99" s="100"/>
      <c r="H99" s="101"/>
      <c r="I99" s="101"/>
      <c r="J99" s="101"/>
      <c r="K99" s="101"/>
      <c r="L99" s="101"/>
      <c r="M99" s="101"/>
      <c r="N99" s="102"/>
      <c r="O99" s="102"/>
      <c r="P99" s="103"/>
      <c r="Q99" s="102"/>
      <c r="R99" s="102"/>
      <c r="S99" s="104"/>
      <c r="T99" s="105"/>
      <c r="U99" s="105"/>
      <c r="V99" s="105"/>
      <c r="W99" s="105"/>
      <c r="X99" s="105"/>
      <c r="Y99" s="105"/>
      <c r="Z99" s="102"/>
      <c r="AA99" s="102"/>
      <c r="AB99" s="102"/>
      <c r="AC99" s="102"/>
      <c r="AD99" s="102"/>
      <c r="AE99" s="102"/>
      <c r="AF99" s="102"/>
      <c r="AG99" s="102"/>
      <c r="AH99" s="102"/>
      <c r="AL99" s="291"/>
      <c r="AM99" s="291"/>
      <c r="AN99" s="291"/>
      <c r="AO99" s="291"/>
    </row>
    <row r="100" spans="1:41" s="97" customFormat="1" x14ac:dyDescent="0.2">
      <c r="A100" s="451"/>
      <c r="B100" s="96"/>
      <c r="E100" s="98"/>
      <c r="F100" s="99"/>
      <c r="G100" s="100"/>
      <c r="H100" s="101"/>
      <c r="I100" s="101"/>
      <c r="J100" s="101"/>
      <c r="K100" s="101"/>
      <c r="L100" s="101"/>
      <c r="M100" s="101"/>
      <c r="N100" s="102"/>
      <c r="O100" s="102"/>
      <c r="P100" s="103"/>
      <c r="Q100" s="102"/>
      <c r="R100" s="102"/>
      <c r="S100" s="104"/>
      <c r="T100" s="105"/>
      <c r="U100" s="105"/>
      <c r="V100" s="105"/>
      <c r="W100" s="105"/>
      <c r="X100" s="105"/>
      <c r="Y100" s="105"/>
      <c r="Z100" s="102"/>
      <c r="AA100" s="102"/>
      <c r="AB100" s="102"/>
      <c r="AC100" s="102"/>
      <c r="AD100" s="102"/>
      <c r="AE100" s="102"/>
      <c r="AF100" s="102"/>
      <c r="AG100" s="102"/>
      <c r="AH100" s="102"/>
      <c r="AL100" s="291"/>
      <c r="AM100" s="291"/>
      <c r="AN100" s="291"/>
      <c r="AO100" s="291"/>
    </row>
    <row r="101" spans="1:41" s="97" customFormat="1" x14ac:dyDescent="0.2">
      <c r="A101" s="451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5"/>
      <c r="Z101" s="102"/>
      <c r="AA101" s="102"/>
      <c r="AB101" s="102"/>
      <c r="AC101" s="102"/>
      <c r="AD101" s="102"/>
      <c r="AE101" s="102"/>
      <c r="AF101" s="102"/>
      <c r="AG101" s="102"/>
      <c r="AH101" s="102"/>
      <c r="AL101" s="291"/>
      <c r="AM101" s="291"/>
      <c r="AN101" s="291"/>
      <c r="AO101" s="291"/>
    </row>
    <row r="102" spans="1:41" s="97" customFormat="1" x14ac:dyDescent="0.2">
      <c r="A102" s="451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5"/>
      <c r="Z102" s="102"/>
      <c r="AA102" s="102"/>
      <c r="AB102" s="102"/>
      <c r="AC102" s="102"/>
      <c r="AD102" s="102"/>
      <c r="AE102" s="102"/>
      <c r="AF102" s="102"/>
      <c r="AG102" s="102"/>
      <c r="AH102" s="102"/>
      <c r="AL102" s="291"/>
      <c r="AM102" s="291"/>
      <c r="AN102" s="291"/>
      <c r="AO102" s="291"/>
    </row>
    <row r="103" spans="1:41" s="97" customFormat="1" x14ac:dyDescent="0.2">
      <c r="A103" s="451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5"/>
      <c r="Z103" s="102"/>
      <c r="AA103" s="102"/>
      <c r="AB103" s="102"/>
      <c r="AC103" s="102"/>
      <c r="AD103" s="102"/>
      <c r="AE103" s="102"/>
      <c r="AF103" s="102"/>
      <c r="AG103" s="102"/>
      <c r="AH103" s="102"/>
      <c r="AL103" s="291"/>
      <c r="AM103" s="291"/>
      <c r="AN103" s="291"/>
      <c r="AO103" s="291"/>
    </row>
    <row r="104" spans="1:41" s="97" customFormat="1" x14ac:dyDescent="0.2">
      <c r="A104" s="451"/>
      <c r="B104" s="96"/>
      <c r="E104" s="98"/>
      <c r="F104" s="99"/>
      <c r="G104" s="100"/>
      <c r="H104" s="101"/>
      <c r="I104" s="101"/>
      <c r="J104" s="101"/>
      <c r="K104" s="101"/>
      <c r="L104" s="101"/>
      <c r="M104" s="101"/>
      <c r="N104" s="102"/>
      <c r="O104" s="102"/>
      <c r="P104" s="103"/>
      <c r="Q104" s="102"/>
      <c r="R104" s="102"/>
      <c r="S104" s="104"/>
      <c r="T104" s="105"/>
      <c r="U104" s="105"/>
      <c r="V104" s="105"/>
      <c r="W104" s="105"/>
      <c r="X104" s="105"/>
      <c r="Y104" s="105"/>
      <c r="Z104" s="102"/>
      <c r="AA104" s="102"/>
      <c r="AB104" s="102"/>
      <c r="AC104" s="102"/>
      <c r="AD104" s="102"/>
      <c r="AE104" s="102"/>
      <c r="AF104" s="102"/>
      <c r="AG104" s="102"/>
      <c r="AH104" s="102"/>
      <c r="AL104" s="291"/>
      <c r="AM104" s="291"/>
      <c r="AN104" s="291"/>
      <c r="AO104" s="291"/>
    </row>
    <row r="105" spans="1:41" s="97" customFormat="1" x14ac:dyDescent="0.2">
      <c r="A105" s="451"/>
      <c r="B105" s="96"/>
      <c r="E105" s="98"/>
      <c r="F105" s="99"/>
      <c r="G105" s="100"/>
      <c r="H105" s="101"/>
      <c r="I105" s="101"/>
      <c r="J105" s="101"/>
      <c r="K105" s="101"/>
      <c r="L105" s="101"/>
      <c r="M105" s="101"/>
      <c r="N105" s="102"/>
      <c r="O105" s="102"/>
      <c r="P105" s="103"/>
      <c r="Q105" s="102"/>
      <c r="R105" s="102"/>
      <c r="S105" s="104"/>
      <c r="T105" s="105"/>
      <c r="U105" s="105"/>
      <c r="V105" s="105"/>
      <c r="W105" s="105"/>
      <c r="X105" s="105"/>
      <c r="Y105" s="105"/>
      <c r="Z105" s="102"/>
      <c r="AA105" s="102"/>
      <c r="AB105" s="102"/>
      <c r="AC105" s="102"/>
      <c r="AD105" s="102"/>
      <c r="AE105" s="102"/>
      <c r="AF105" s="102"/>
      <c r="AG105" s="102"/>
      <c r="AH105" s="102"/>
      <c r="AL105" s="291"/>
      <c r="AM105" s="291"/>
      <c r="AN105" s="291"/>
      <c r="AO105" s="291"/>
    </row>
    <row r="106" spans="1:41" s="97" customFormat="1" x14ac:dyDescent="0.2">
      <c r="A106" s="451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5"/>
      <c r="Z106" s="102"/>
      <c r="AA106" s="102"/>
      <c r="AB106" s="102"/>
      <c r="AC106" s="102"/>
      <c r="AD106" s="102"/>
      <c r="AE106" s="102"/>
      <c r="AF106" s="102"/>
      <c r="AG106" s="102"/>
      <c r="AH106" s="102"/>
      <c r="AL106" s="291"/>
      <c r="AM106" s="291"/>
      <c r="AN106" s="291"/>
      <c r="AO106" s="291"/>
    </row>
    <row r="107" spans="1:41" s="97" customFormat="1" x14ac:dyDescent="0.2">
      <c r="A107" s="451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5"/>
      <c r="Z107" s="102"/>
      <c r="AA107" s="102"/>
      <c r="AB107" s="102"/>
      <c r="AC107" s="102"/>
      <c r="AD107" s="102"/>
      <c r="AE107" s="102"/>
      <c r="AF107" s="102"/>
      <c r="AG107" s="102"/>
      <c r="AH107" s="102"/>
      <c r="AL107" s="291"/>
      <c r="AM107" s="291"/>
      <c r="AN107" s="291"/>
      <c r="AO107" s="291"/>
    </row>
    <row r="108" spans="1:41" s="97" customFormat="1" x14ac:dyDescent="0.2">
      <c r="A108" s="451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4"/>
      <c r="T108" s="105"/>
      <c r="U108" s="105"/>
      <c r="V108" s="105"/>
      <c r="W108" s="105"/>
      <c r="X108" s="105"/>
      <c r="Y108" s="105"/>
      <c r="Z108" s="102"/>
      <c r="AA108" s="102"/>
      <c r="AB108" s="102"/>
      <c r="AC108" s="102"/>
      <c r="AD108" s="102"/>
      <c r="AE108" s="102"/>
      <c r="AF108" s="102"/>
      <c r="AG108" s="102"/>
      <c r="AH108" s="102"/>
      <c r="AL108" s="291"/>
      <c r="AM108" s="291"/>
      <c r="AN108" s="291"/>
      <c r="AO108" s="291"/>
    </row>
    <row r="109" spans="1:41" s="97" customFormat="1" x14ac:dyDescent="0.2">
      <c r="A109" s="451"/>
      <c r="B109" s="96"/>
      <c r="E109" s="98"/>
      <c r="F109" s="99"/>
      <c r="G109" s="100"/>
      <c r="H109" s="101"/>
      <c r="I109" s="101"/>
      <c r="J109" s="101"/>
      <c r="K109" s="101"/>
      <c r="L109" s="101"/>
      <c r="M109" s="101"/>
      <c r="N109" s="102"/>
      <c r="O109" s="102"/>
      <c r="P109" s="103"/>
      <c r="Q109" s="102"/>
      <c r="R109" s="102"/>
      <c r="S109" s="104"/>
      <c r="T109" s="105"/>
      <c r="U109" s="105"/>
      <c r="V109" s="105"/>
      <c r="W109" s="105"/>
      <c r="X109" s="105"/>
      <c r="Y109" s="105"/>
      <c r="Z109" s="102"/>
      <c r="AA109" s="102"/>
      <c r="AB109" s="102"/>
      <c r="AC109" s="102"/>
      <c r="AD109" s="102"/>
      <c r="AE109" s="102"/>
      <c r="AF109" s="102"/>
      <c r="AG109" s="102"/>
      <c r="AH109" s="102"/>
      <c r="AL109" s="291"/>
      <c r="AM109" s="291"/>
      <c r="AN109" s="291"/>
      <c r="AO109" s="291"/>
    </row>
    <row r="110" spans="1:41" s="97" customFormat="1" x14ac:dyDescent="0.2">
      <c r="A110" s="451"/>
      <c r="B110" s="96"/>
      <c r="E110" s="98"/>
      <c r="F110" s="99"/>
      <c r="G110" s="100"/>
      <c r="H110" s="101"/>
      <c r="I110" s="101"/>
      <c r="J110" s="101"/>
      <c r="K110" s="101"/>
      <c r="L110" s="101"/>
      <c r="M110" s="101"/>
      <c r="N110" s="102"/>
      <c r="O110" s="102"/>
      <c r="P110" s="103"/>
      <c r="Q110" s="102"/>
      <c r="R110" s="102"/>
      <c r="S110" s="104"/>
      <c r="T110" s="105"/>
      <c r="U110" s="105"/>
      <c r="V110" s="105"/>
      <c r="W110" s="105"/>
      <c r="X110" s="105"/>
      <c r="Y110" s="105"/>
      <c r="Z110" s="102"/>
      <c r="AA110" s="102"/>
      <c r="AB110" s="102"/>
      <c r="AC110" s="102"/>
      <c r="AD110" s="102"/>
      <c r="AE110" s="102"/>
      <c r="AF110" s="102"/>
      <c r="AG110" s="102"/>
      <c r="AH110" s="102"/>
      <c r="AL110" s="291"/>
      <c r="AM110" s="291"/>
      <c r="AN110" s="291"/>
      <c r="AO110" s="291"/>
    </row>
    <row r="111" spans="1:41" s="97" customFormat="1" x14ac:dyDescent="0.2">
      <c r="A111" s="451"/>
      <c r="B111" s="96"/>
      <c r="E111" s="98"/>
      <c r="F111" s="99"/>
      <c r="G111" s="100"/>
      <c r="H111" s="101"/>
      <c r="I111" s="101"/>
      <c r="J111" s="101"/>
      <c r="K111" s="101"/>
      <c r="L111" s="101"/>
      <c r="M111" s="101"/>
      <c r="N111" s="102"/>
      <c r="O111" s="102"/>
      <c r="P111" s="103"/>
      <c r="Q111" s="102"/>
      <c r="R111" s="102"/>
      <c r="S111" s="104"/>
      <c r="T111" s="105"/>
      <c r="U111" s="105"/>
      <c r="V111" s="105"/>
      <c r="W111" s="105"/>
      <c r="X111" s="105"/>
      <c r="Y111" s="105"/>
      <c r="Z111" s="102"/>
      <c r="AA111" s="102"/>
      <c r="AB111" s="102"/>
      <c r="AC111" s="102"/>
      <c r="AD111" s="102"/>
      <c r="AE111" s="102"/>
      <c r="AF111" s="102"/>
      <c r="AG111" s="102"/>
      <c r="AH111" s="102"/>
      <c r="AL111" s="291"/>
      <c r="AM111" s="291"/>
      <c r="AN111" s="291"/>
      <c r="AO111" s="291"/>
    </row>
    <row r="112" spans="1:41" s="97" customFormat="1" x14ac:dyDescent="0.2">
      <c r="A112" s="451"/>
      <c r="B112" s="96"/>
      <c r="E112" s="98"/>
      <c r="F112" s="99"/>
      <c r="G112" s="100"/>
      <c r="H112" s="101"/>
      <c r="I112" s="101"/>
      <c r="J112" s="101"/>
      <c r="K112" s="101"/>
      <c r="L112" s="101"/>
      <c r="M112" s="101"/>
      <c r="N112" s="102"/>
      <c r="O112" s="102"/>
      <c r="P112" s="103"/>
      <c r="Q112" s="102"/>
      <c r="R112" s="102"/>
      <c r="S112" s="104"/>
      <c r="T112" s="105"/>
      <c r="U112" s="105"/>
      <c r="V112" s="105"/>
      <c r="W112" s="105"/>
      <c r="X112" s="105"/>
      <c r="Y112" s="105"/>
      <c r="Z112" s="102"/>
      <c r="AA112" s="102"/>
      <c r="AB112" s="102"/>
      <c r="AC112" s="102"/>
      <c r="AD112" s="102"/>
      <c r="AE112" s="102"/>
      <c r="AF112" s="102"/>
      <c r="AG112" s="102"/>
      <c r="AH112" s="102"/>
      <c r="AL112" s="291"/>
      <c r="AM112" s="291"/>
      <c r="AN112" s="291"/>
      <c r="AO112" s="291"/>
    </row>
    <row r="113" spans="1:41" s="97" customFormat="1" x14ac:dyDescent="0.2">
      <c r="A113" s="451"/>
      <c r="B113" s="96"/>
      <c r="E113" s="98"/>
      <c r="F113" s="99"/>
      <c r="G113" s="100"/>
      <c r="H113" s="101"/>
      <c r="I113" s="101"/>
      <c r="J113" s="101"/>
      <c r="K113" s="101"/>
      <c r="L113" s="101"/>
      <c r="M113" s="101"/>
      <c r="N113" s="102"/>
      <c r="O113" s="102"/>
      <c r="P113" s="103"/>
      <c r="Q113" s="102"/>
      <c r="R113" s="102"/>
      <c r="S113" s="102"/>
      <c r="T113" s="105"/>
      <c r="U113" s="105"/>
      <c r="V113" s="105"/>
      <c r="W113" s="105"/>
      <c r="X113" s="105"/>
      <c r="Y113" s="105"/>
      <c r="Z113" s="102"/>
      <c r="AA113" s="102"/>
      <c r="AB113" s="102"/>
      <c r="AC113" s="102"/>
      <c r="AD113" s="102"/>
      <c r="AE113" s="102"/>
      <c r="AF113" s="102"/>
      <c r="AG113" s="102"/>
      <c r="AH113" s="102"/>
      <c r="AL113" s="291"/>
      <c r="AM113" s="291"/>
      <c r="AN113" s="291"/>
      <c r="AO113" s="291"/>
    </row>
    <row r="114" spans="1:41" s="97" customFormat="1" x14ac:dyDescent="0.2">
      <c r="A114" s="451"/>
      <c r="B114" s="96"/>
      <c r="E114" s="98"/>
      <c r="F114" s="99"/>
      <c r="G114" s="100"/>
      <c r="H114" s="101"/>
      <c r="I114" s="101"/>
      <c r="J114" s="101"/>
      <c r="K114" s="101"/>
      <c r="L114" s="101"/>
      <c r="M114" s="101"/>
      <c r="N114" s="102"/>
      <c r="O114" s="102"/>
      <c r="P114" s="103"/>
      <c r="Q114" s="102"/>
      <c r="R114" s="102"/>
      <c r="S114" s="102"/>
      <c r="T114" s="105"/>
      <c r="U114" s="105"/>
      <c r="V114" s="105"/>
      <c r="W114" s="105"/>
      <c r="X114" s="105"/>
      <c r="Y114" s="105"/>
      <c r="Z114" s="102"/>
      <c r="AA114" s="102"/>
      <c r="AB114" s="102"/>
      <c r="AC114" s="102"/>
      <c r="AD114" s="102"/>
      <c r="AE114" s="102"/>
      <c r="AF114" s="102"/>
      <c r="AG114" s="102"/>
      <c r="AH114" s="102"/>
      <c r="AL114" s="291"/>
      <c r="AM114" s="291"/>
      <c r="AN114" s="291"/>
      <c r="AO114" s="291"/>
    </row>
    <row r="115" spans="1:41" s="97" customFormat="1" x14ac:dyDescent="0.2">
      <c r="A115" s="451"/>
      <c r="B115" s="96"/>
      <c r="E115" s="98"/>
      <c r="F115" s="99"/>
      <c r="G115" s="100"/>
      <c r="H115" s="101"/>
      <c r="I115" s="101"/>
      <c r="J115" s="101"/>
      <c r="K115" s="101"/>
      <c r="L115" s="101"/>
      <c r="M115" s="101"/>
      <c r="N115" s="102"/>
      <c r="O115" s="102"/>
      <c r="P115" s="103"/>
      <c r="Q115" s="102"/>
      <c r="R115" s="102"/>
      <c r="S115" s="102"/>
      <c r="T115" s="105"/>
      <c r="U115" s="105"/>
      <c r="V115" s="105"/>
      <c r="W115" s="105"/>
      <c r="X115" s="105"/>
      <c r="Y115" s="105"/>
      <c r="Z115" s="102"/>
      <c r="AA115" s="102"/>
      <c r="AB115" s="102"/>
      <c r="AC115" s="102"/>
      <c r="AD115" s="102"/>
      <c r="AE115" s="102"/>
      <c r="AF115" s="102"/>
      <c r="AG115" s="102"/>
      <c r="AH115" s="102"/>
      <c r="AL115" s="291"/>
      <c r="AM115" s="291"/>
      <c r="AN115" s="291"/>
      <c r="AO115" s="291"/>
    </row>
    <row r="116" spans="1:41" s="97" customFormat="1" x14ac:dyDescent="0.2">
      <c r="A116" s="451"/>
      <c r="B116" s="96"/>
      <c r="E116" s="98"/>
      <c r="F116" s="99"/>
      <c r="G116" s="100"/>
      <c r="H116" s="101"/>
      <c r="I116" s="101"/>
      <c r="J116" s="101"/>
      <c r="K116" s="101"/>
      <c r="L116" s="101"/>
      <c r="M116" s="101"/>
      <c r="N116" s="102"/>
      <c r="O116" s="102"/>
      <c r="P116" s="103"/>
      <c r="Q116" s="102"/>
      <c r="R116" s="102"/>
      <c r="S116" s="102"/>
      <c r="T116" s="105"/>
      <c r="U116" s="105"/>
      <c r="V116" s="105"/>
      <c r="W116" s="105"/>
      <c r="X116" s="105"/>
      <c r="Y116" s="105"/>
      <c r="Z116" s="102"/>
      <c r="AA116" s="102"/>
      <c r="AB116" s="102"/>
      <c r="AC116" s="102"/>
      <c r="AD116" s="102"/>
      <c r="AE116" s="102"/>
      <c r="AF116" s="102"/>
      <c r="AG116" s="102"/>
      <c r="AH116" s="102"/>
      <c r="AL116" s="291"/>
      <c r="AM116" s="291"/>
      <c r="AN116" s="291"/>
      <c r="AO116" s="291"/>
    </row>
    <row r="117" spans="1:41" s="97" customFormat="1" x14ac:dyDescent="0.2">
      <c r="A117" s="451"/>
      <c r="B117" s="96"/>
      <c r="E117" s="98"/>
      <c r="F117" s="99"/>
      <c r="G117" s="100"/>
      <c r="H117" s="101"/>
      <c r="I117" s="101"/>
      <c r="J117" s="101"/>
      <c r="K117" s="101"/>
      <c r="L117" s="101"/>
      <c r="M117" s="101"/>
      <c r="N117" s="102"/>
      <c r="O117" s="102"/>
      <c r="P117" s="103"/>
      <c r="Q117" s="102"/>
      <c r="R117" s="102"/>
      <c r="S117" s="102"/>
      <c r="T117" s="105"/>
      <c r="U117" s="105"/>
      <c r="V117" s="105"/>
      <c r="W117" s="105"/>
      <c r="X117" s="105"/>
      <c r="Y117" s="105"/>
      <c r="Z117" s="102"/>
      <c r="AA117" s="102"/>
      <c r="AB117" s="102"/>
      <c r="AC117" s="102"/>
      <c r="AD117" s="102"/>
      <c r="AE117" s="102"/>
      <c r="AF117" s="102"/>
      <c r="AG117" s="102"/>
      <c r="AH117" s="102"/>
      <c r="AL117" s="291"/>
      <c r="AM117" s="291"/>
      <c r="AN117" s="291"/>
      <c r="AO117" s="291"/>
    </row>
    <row r="118" spans="1:41" s="97" customFormat="1" x14ac:dyDescent="0.2">
      <c r="A118" s="451"/>
      <c r="B118" s="96"/>
      <c r="E118" s="98"/>
      <c r="F118" s="99"/>
      <c r="G118" s="100"/>
      <c r="H118" s="101"/>
      <c r="I118" s="101"/>
      <c r="J118" s="101"/>
      <c r="K118" s="101"/>
      <c r="L118" s="101"/>
      <c r="M118" s="101"/>
      <c r="N118" s="102"/>
      <c r="O118" s="102"/>
      <c r="P118" s="103"/>
      <c r="Q118" s="102"/>
      <c r="R118" s="102"/>
      <c r="S118" s="102"/>
      <c r="T118" s="105"/>
      <c r="U118" s="105"/>
      <c r="V118" s="105"/>
      <c r="W118" s="105"/>
      <c r="X118" s="105"/>
      <c r="Y118" s="105"/>
      <c r="Z118" s="102"/>
      <c r="AA118" s="102"/>
      <c r="AB118" s="102"/>
      <c r="AC118" s="102"/>
      <c r="AD118" s="102"/>
      <c r="AE118" s="102"/>
      <c r="AF118" s="102"/>
      <c r="AG118" s="102"/>
      <c r="AH118" s="102"/>
      <c r="AL118" s="291"/>
      <c r="AM118" s="291"/>
      <c r="AN118" s="291"/>
      <c r="AO118" s="291"/>
    </row>
  </sheetData>
  <mergeCells count="6">
    <mergeCell ref="AL7:AO7"/>
    <mergeCell ref="H6:P6"/>
    <mergeCell ref="Q6:R6"/>
    <mergeCell ref="S6:AB6"/>
    <mergeCell ref="AC6:AE6"/>
    <mergeCell ref="AF6:AK6"/>
  </mergeCells>
  <conditionalFormatting sqref="G8:G11">
    <cfRule type="cellIs" dxfId="415" priority="308" stopIfTrue="1" operator="equal">
      <formula>#DIV/0!</formula>
    </cfRule>
  </conditionalFormatting>
  <conditionalFormatting sqref="G13:G16">
    <cfRule type="cellIs" dxfId="414" priority="275" stopIfTrue="1" operator="equal">
      <formula>#DIV/0!</formula>
    </cfRule>
  </conditionalFormatting>
  <conditionalFormatting sqref="G18:G21">
    <cfRule type="cellIs" dxfId="413" priority="45" stopIfTrue="1" operator="equal">
      <formula>#DIV/0!</formula>
    </cfRule>
  </conditionalFormatting>
  <conditionalFormatting sqref="G23:G26">
    <cfRule type="cellIs" dxfId="412" priority="85" stopIfTrue="1" operator="equal">
      <formula>#DIV/0!</formula>
    </cfRule>
  </conditionalFormatting>
  <conditionalFormatting sqref="G28:G31">
    <cfRule type="cellIs" dxfId="411" priority="1" stopIfTrue="1" operator="equal">
      <formula>#DIV/0!</formula>
    </cfRule>
  </conditionalFormatting>
  <conditionalFormatting sqref="G33:G36">
    <cfRule type="cellIs" dxfId="410" priority="307" stopIfTrue="1" operator="equal">
      <formula>#DIV/0!</formula>
    </cfRule>
  </conditionalFormatting>
  <conditionalFormatting sqref="G38:G41">
    <cfRule type="cellIs" dxfId="409" priority="129" stopIfTrue="1" operator="equal">
      <formula>#DIV/0!</formula>
    </cfRule>
  </conditionalFormatting>
  <conditionalFormatting sqref="AH8:AH11">
    <cfRule type="cellIs" dxfId="408" priority="415" stopIfTrue="1" operator="equal">
      <formula>#DIV/0!</formula>
    </cfRule>
  </conditionalFormatting>
  <conditionalFormatting sqref="AH13:AH16">
    <cfRule type="cellIs" dxfId="407" priority="409" stopIfTrue="1" operator="equal">
      <formula>#DIV/0!</formula>
    </cfRule>
  </conditionalFormatting>
  <conditionalFormatting sqref="AH18:AH21">
    <cfRule type="cellIs" dxfId="406" priority="81" stopIfTrue="1" operator="equal">
      <formula>#DIV/0!</formula>
    </cfRule>
  </conditionalFormatting>
  <conditionalFormatting sqref="AH23:AH26">
    <cfRule type="cellIs" dxfId="405" priority="125" stopIfTrue="1" operator="equal">
      <formula>#DIV/0!</formula>
    </cfRule>
  </conditionalFormatting>
  <conditionalFormatting sqref="AH28:AH31">
    <cfRule type="cellIs" dxfId="404" priority="41" stopIfTrue="1" operator="equal">
      <formula>#DIV/0!</formula>
    </cfRule>
  </conditionalFormatting>
  <conditionalFormatting sqref="AH33:AH36">
    <cfRule type="cellIs" dxfId="403" priority="413" stopIfTrue="1" operator="equal">
      <formula>#DIV/0!</formula>
    </cfRule>
  </conditionalFormatting>
  <conditionalFormatting sqref="AH38:AH41">
    <cfRule type="cellIs" dxfId="402" priority="411" stopIfTrue="1" operator="equal">
      <formula>#DIV/0!</formula>
    </cfRule>
  </conditionalFormatting>
  <conditionalFormatting sqref="AK8:AK11">
    <cfRule type="cellIs" dxfId="401" priority="364" stopIfTrue="1" operator="equal">
      <formula>#DIV/0!</formula>
    </cfRule>
  </conditionalFormatting>
  <conditionalFormatting sqref="AK13:AK16">
    <cfRule type="cellIs" dxfId="400" priority="361" stopIfTrue="1" operator="equal">
      <formula>#DIV/0!</formula>
    </cfRule>
  </conditionalFormatting>
  <conditionalFormatting sqref="AK18:AK21">
    <cfRule type="cellIs" dxfId="399" priority="77" stopIfTrue="1" operator="equal">
      <formula>#DIV/0!</formula>
    </cfRule>
  </conditionalFormatting>
  <conditionalFormatting sqref="AK23:AK26">
    <cfRule type="cellIs" dxfId="398" priority="96" stopIfTrue="1" operator="equal">
      <formula>#DIV/0!</formula>
    </cfRule>
  </conditionalFormatting>
  <conditionalFormatting sqref="AK28:AK31">
    <cfRule type="cellIs" dxfId="397" priority="12" stopIfTrue="1" operator="equal">
      <formula>#DIV/0!</formula>
    </cfRule>
  </conditionalFormatting>
  <conditionalFormatting sqref="AK33:AK36">
    <cfRule type="cellIs" dxfId="396" priority="349" stopIfTrue="1" operator="equal">
      <formula>#DIV/0!</formula>
    </cfRule>
  </conditionalFormatting>
  <conditionalFormatting sqref="AK38:AK41">
    <cfRule type="cellIs" dxfId="395" priority="346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iNTdkNzc2Mi04MTgzLTQ0MDMtYmM5MC03ZWVjYmYzMDU3OTUiIG9yaWdpbj0idXNlclNlbGVjdGVkIj48ZWxlbWVudCB1aWQ9ImEzOWIyOGJhLTAzMWQtNDAzZS04ZTczLTQ1Y2Y0MjI0YjAwMCIgdmFsdWU9IiIgeG1sbnM9Imh0dHA6Ly93d3cuYm9sZG9uamFtZXMuY29tLzIwMDgvMDEvc2llL2ludGVybmFsL2xhYmVsIiAvPjwvc2lzbD48VXNlck5hbWU+QVhJU0NBUFx6YW1lZXI8L1VzZXJOYW1lPjxEYXRlVGltZT4xOS0wMy0yMDIwIDEyOjEyOjIxPC9EYXRlVGltZT48TGFiZWxTdHJpbmc+QUNMIC0gSW50ZXJuYWwgLSA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b57d7762-8183-4403-bc90-7eecbf305795" origin="userSelected">
  <element uid="a39b28ba-031d-403e-8e73-45cf4224b000" value=""/>
</sisl>
</file>

<file path=customXml/itemProps1.xml><?xml version="1.0" encoding="utf-8"?>
<ds:datastoreItem xmlns:ds="http://schemas.openxmlformats.org/officeDocument/2006/customXml" ds:itemID="{FCC56633-C84C-407B-B38C-CC17E546953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AC450CB-B23A-4200-8985-D6AB97FC8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66</vt:i4>
      </vt:variant>
    </vt:vector>
  </HeadingPairs>
  <TitlesOfParts>
    <vt:vector size="102" baseType="lpstr">
      <vt:lpstr>Front Page</vt:lpstr>
      <vt:lpstr>All cos summary</vt:lpstr>
      <vt:lpstr>Airline</vt:lpstr>
      <vt:lpstr>Automobiles</vt:lpstr>
      <vt:lpstr>Automobile Components</vt:lpstr>
      <vt:lpstr>Automotive Retail</vt:lpstr>
      <vt:lpstr>Bank</vt:lpstr>
      <vt:lpstr>Building Products</vt:lpstr>
      <vt:lpstr>Capital Goods</vt:lpstr>
      <vt:lpstr>Chemicals</vt:lpstr>
      <vt:lpstr>Engineering &amp; Construction</vt:lpstr>
      <vt:lpstr>Construction Materials</vt:lpstr>
      <vt:lpstr>Consumer Discretionary</vt:lpstr>
      <vt:lpstr>Consumer Services</vt:lpstr>
      <vt:lpstr>Consumer Staples</vt:lpstr>
      <vt:lpstr>Electronic Manufacturing</vt:lpstr>
      <vt:lpstr>Energy</vt:lpstr>
      <vt:lpstr>Financial Exchanges &amp; Data</vt:lpstr>
      <vt:lpstr>Financial Services</vt:lpstr>
      <vt:lpstr>Financials</vt:lpstr>
      <vt:lpstr>Gas Utilities</vt:lpstr>
      <vt:lpstr>Healthcare</vt:lpstr>
      <vt:lpstr>Hotels</vt:lpstr>
      <vt:lpstr>Household Durables</vt:lpstr>
      <vt:lpstr>Industrial Machinery</vt:lpstr>
      <vt:lpstr>Insurance</vt:lpstr>
      <vt:lpstr>IT Services</vt:lpstr>
      <vt:lpstr>Materials</vt:lpstr>
      <vt:lpstr>Media</vt:lpstr>
      <vt:lpstr>Metals &amp; Mining</vt:lpstr>
      <vt:lpstr>Pharmaceuticals</vt:lpstr>
      <vt:lpstr>Real Estate</vt:lpstr>
      <vt:lpstr>REITs</vt:lpstr>
      <vt:lpstr>Telecommunication Services </vt:lpstr>
      <vt:lpstr>Transportation</vt:lpstr>
      <vt:lpstr>Utilities</vt:lpstr>
      <vt:lpstr>Airline!Print_Area</vt:lpstr>
      <vt:lpstr>'All cos summary'!Print_Area</vt:lpstr>
      <vt:lpstr>'Automobile Components'!Print_Area</vt:lpstr>
      <vt:lpstr>Automobiles!Print_Area</vt:lpstr>
      <vt:lpstr>'Automotive Retail'!Print_Area</vt:lpstr>
      <vt:lpstr>Bank!Print_Area</vt:lpstr>
      <vt:lpstr>'Building Products'!Print_Area</vt:lpstr>
      <vt:lpstr>'Capital Goods'!Print_Area</vt:lpstr>
      <vt:lpstr>Chemicals!Print_Area</vt:lpstr>
      <vt:lpstr>'Construction Materials'!Print_Area</vt:lpstr>
      <vt:lpstr>'Consumer Discretionary'!Print_Area</vt:lpstr>
      <vt:lpstr>'Consumer Services'!Print_Area</vt:lpstr>
      <vt:lpstr>'Consumer Staples'!Print_Area</vt:lpstr>
      <vt:lpstr>'Electronic Manufacturing'!Print_Area</vt:lpstr>
      <vt:lpstr>Energy!Print_Area</vt:lpstr>
      <vt:lpstr>'Engineering &amp; Construction'!Print_Area</vt:lpstr>
      <vt:lpstr>'Financial Exchanges &amp; Data'!Print_Area</vt:lpstr>
      <vt:lpstr>'Financial Services'!Print_Area</vt:lpstr>
      <vt:lpstr>Financials!Print_Area</vt:lpstr>
      <vt:lpstr>'Gas Utilities'!Print_Area</vt:lpstr>
      <vt:lpstr>Healthcare!Print_Area</vt:lpstr>
      <vt:lpstr>Hotels!Print_Area</vt:lpstr>
      <vt:lpstr>'Household Durables'!Print_Area</vt:lpstr>
      <vt:lpstr>'Industrial Machinery'!Print_Area</vt:lpstr>
      <vt:lpstr>Insurance!Print_Area</vt:lpstr>
      <vt:lpstr>'IT Services'!Print_Area</vt:lpstr>
      <vt:lpstr>Materials!Print_Area</vt:lpstr>
      <vt:lpstr>Media!Print_Area</vt:lpstr>
      <vt:lpstr>'Metals &amp; Mining'!Print_Area</vt:lpstr>
      <vt:lpstr>Pharmaceuticals!Print_Area</vt:lpstr>
      <vt:lpstr>'Real Estate'!Print_Area</vt:lpstr>
      <vt:lpstr>REITs!Print_Area</vt:lpstr>
      <vt:lpstr>'Telecommunication Services '!Print_Area</vt:lpstr>
      <vt:lpstr>Transportation!Print_Area</vt:lpstr>
      <vt:lpstr>Utilities!Print_Area</vt:lpstr>
      <vt:lpstr>Airline!Print_Titles</vt:lpstr>
      <vt:lpstr>'All cos summary'!Print_Titles</vt:lpstr>
      <vt:lpstr>'Automobile Components'!Print_Titles</vt:lpstr>
      <vt:lpstr>Automobiles!Print_Titles</vt:lpstr>
      <vt:lpstr>'Automotive Retail'!Print_Titles</vt:lpstr>
      <vt:lpstr>'Building Products'!Print_Titles</vt:lpstr>
      <vt:lpstr>'Capital Goods'!Print_Titles</vt:lpstr>
      <vt:lpstr>Chemicals!Print_Titles</vt:lpstr>
      <vt:lpstr>'Construction Materials'!Print_Titles</vt:lpstr>
      <vt:lpstr>'Consumer Discretionary'!Print_Titles</vt:lpstr>
      <vt:lpstr>'Consumer Services'!Print_Titles</vt:lpstr>
      <vt:lpstr>'Consumer Staples'!Print_Titles</vt:lpstr>
      <vt:lpstr>'Electronic Manufacturing'!Print_Titles</vt:lpstr>
      <vt:lpstr>Energy!Print_Titles</vt:lpstr>
      <vt:lpstr>'Engineering &amp; Construction'!Print_Titles</vt:lpstr>
      <vt:lpstr>'Financial Exchanges &amp; Data'!Print_Titles</vt:lpstr>
      <vt:lpstr>'Gas Utilities'!Print_Titles</vt:lpstr>
      <vt:lpstr>Healthcare!Print_Titles</vt:lpstr>
      <vt:lpstr>Hotels!Print_Titles</vt:lpstr>
      <vt:lpstr>'Household Durables'!Print_Titles</vt:lpstr>
      <vt:lpstr>'Industrial Machinery'!Print_Titles</vt:lpstr>
      <vt:lpstr>'IT Services'!Print_Titles</vt:lpstr>
      <vt:lpstr>Materials!Print_Titles</vt:lpstr>
      <vt:lpstr>Media!Print_Titles</vt:lpstr>
      <vt:lpstr>'Metals &amp; Mining'!Print_Titles</vt:lpstr>
      <vt:lpstr>Pharmaceuticals!Print_Titles</vt:lpstr>
      <vt:lpstr>'Real Estate'!Print_Titles</vt:lpstr>
      <vt:lpstr>REITs!Print_Titles</vt:lpstr>
      <vt:lpstr>'Telecommunication Services '!Print_Titles</vt:lpstr>
      <vt:lpstr>Transportation!Print_Titles</vt:lpstr>
      <vt:lpstr>Utilities!Print_Titles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sankar.narayanan</dc:creator>
  <cp:lastModifiedBy>Sankaranarayanan V</cp:lastModifiedBy>
  <cp:lastPrinted>2024-09-01T12:16:06Z</cp:lastPrinted>
  <dcterms:created xsi:type="dcterms:W3CDTF">2013-05-22T08:55:05Z</dcterms:created>
  <dcterms:modified xsi:type="dcterms:W3CDTF">2026-04-02T13:26:50Z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cccc4235-59e7-4c31-84b4-7def372016df</vt:lpwstr>
  </property>
  <property fmtid="{D5CDD505-2E9C-101B-9397-08002B2CF9AE}" pid="3" name="bjSaver">
    <vt:lpwstr>iu0w6m8xO7MiVpxrxCDf/5ujPh9TDqqm</vt:lpwstr>
  </property>
  <property fmtid="{D5CDD505-2E9C-101B-9397-08002B2CF9AE}" pid="4" name="bjDocumentSecurityLabel">
    <vt:lpwstr>ACL - Internal - </vt:lpwstr>
  </property>
  <property fmtid="{D5CDD505-2E9C-101B-9397-08002B2CF9AE}" pid="5" name="DLP Marking">
    <vt:lpwstr>ACL - Internal</vt:lpwstr>
  </property>
  <property fmtid="{D5CDD505-2E9C-101B-9397-08002B2CF9AE}" pid="6" name="bjClsUserRVM">
    <vt:lpwstr>[]</vt:lpwstr>
  </property>
  <property fmtid="{D5CDD505-2E9C-101B-9397-08002B2CF9AE}" pid="7" name="bjLabelHistoryID">
    <vt:lpwstr>{FCC56633-C84C-407B-B38C-CC17E546953C}</vt:lpwstr>
  </property>
  <property fmtid="{D5CDD505-2E9C-101B-9397-08002B2CF9AE}" pid="8" name="bjDocumentLabelXML">
    <vt:lpwstr>&lt;?xml version="1.0" encoding="us-ascii"?&gt;&lt;sisl xmlns:xsd="http://www.w3.org/2001/XMLSchema" xmlns:xsi="http://www.w3.org/2001/XMLSchema-instance" sislVersion="0" policy="b57d7762-8183-4403-bc90-7eecbf305795" origin="userSelected" xmlns="http://www.boldonj</vt:lpwstr>
  </property>
  <property fmtid="{D5CDD505-2E9C-101B-9397-08002B2CF9AE}" pid="9" name="bjDocumentLabelXML-0">
    <vt:lpwstr>ames.com/2008/01/sie/internal/label"&gt;&lt;element uid="a39b28ba-031d-403e-8e73-45cf4224b000" value="" /&gt;&lt;/sisl&gt;</vt:lpwstr>
  </property>
</Properties>
</file>